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Insumos" sheetId="1" r:id="rId1"/>
    <sheet name="PLANILHA ORÇAMENTÁRIA" sheetId="2" r:id="rId2"/>
    <sheet name="Memória de Cálculo (correta)" sheetId="3" r:id="rId3"/>
    <sheet name="Cron. FF" sheetId="4" r:id="rId4"/>
  </sheets>
  <definedNames>
    <definedName name="_xlnm.Print_Area" localSheetId="3">'Cron. FF'!$A$1:$S$54</definedName>
    <definedName name="_xlnm.Print_Area" localSheetId="2">'Memória de Cálculo (correta)'!$A$1:$F$321</definedName>
    <definedName name="_xlnm.Print_Area" localSheetId="1">'PLANILHA ORÇAMENTÁRIA'!$A$1:$H$325</definedName>
    <definedName name="_xlnm.Print_Titles" localSheetId="2">'Memória de Cálculo (correta)'!$1:$6</definedName>
    <definedName name="_xlnm.Print_Titles" localSheetId="1">'PLANILHA ORÇAMENTÁRIA'!$1:$7</definedName>
  </definedNames>
  <calcPr fullCalcOnLoad="1"/>
</workbook>
</file>

<file path=xl/sharedStrings.xml><?xml version="1.0" encoding="utf-8"?>
<sst xmlns="http://schemas.openxmlformats.org/spreadsheetml/2006/main" count="1857" uniqueCount="790">
  <si>
    <t>Item</t>
  </si>
  <si>
    <t>Especificação do Serviço</t>
  </si>
  <si>
    <t>Und.</t>
  </si>
  <si>
    <t>Quant</t>
  </si>
  <si>
    <t>Preço Unitário</t>
  </si>
  <si>
    <t>Preço Total</t>
  </si>
  <si>
    <t>'01</t>
  </si>
  <si>
    <t>SERVIÇOS PRELIMINARES</t>
  </si>
  <si>
    <t>und</t>
  </si>
  <si>
    <t>Locação de obra com gabarito de madeira</t>
  </si>
  <si>
    <t>m2</t>
  </si>
  <si>
    <t>TOTAL DO ITEM 01</t>
  </si>
  <si>
    <t>'02</t>
  </si>
  <si>
    <t>INSTALAÇÃO DO CANTEIRO DE OBRAS</t>
  </si>
  <si>
    <t>TAPUMES, BARRACÕES E COBERTURAS</t>
  </si>
  <si>
    <t>Placa de obra nas dimensões de 2.0 x 4.0 m, padrão IOPES</t>
  </si>
  <si>
    <t>Tapume Telha Metálica Ondulada 0,50mm Branca h=2,20m, incl. montagem estr. mad. 8"x8", c/adesivo "IOPES" 60x60cm a cada 10m, incl. faixas pint. esmalte sint. cores azul c/ h=30cm e rosa c/ h=10cm (Reaproveitamento 2x)</t>
  </si>
  <si>
    <t>m</t>
  </si>
  <si>
    <t>INSTALAÇÃO DO CANTEIRO DE OBRAS (UTILIZAÇÃO 1 VEZ), PROJETO PADRÃO LABOR - NR.18 (OBRAS COM PRAZO DE EXECUÇÃO SUPERIOR A 12 MESES)</t>
  </si>
  <si>
    <t>TOTAL DO ITEM 02</t>
  </si>
  <si>
    <t>'03</t>
  </si>
  <si>
    <t>MOVIMENTO DE TERRA</t>
  </si>
  <si>
    <t>'0301</t>
  </si>
  <si>
    <t>m3</t>
  </si>
  <si>
    <t>'0302</t>
  </si>
  <si>
    <t>REATERRO E COMPACTAÇÃO</t>
  </si>
  <si>
    <t>Aterro manual para regularização do terreno em areia, inclusive adensamento hidráulico e fornecimento do material (máximo de 100m3)</t>
  </si>
  <si>
    <t>TOTAL DO ITEM 03</t>
  </si>
  <si>
    <t>'04</t>
  </si>
  <si>
    <t>ESTRUTURAS</t>
  </si>
  <si>
    <t>INFRA-ESTRUTURA (FUNDAÇÃO)</t>
  </si>
  <si>
    <t>Fôrma de tábua de madeira de 2.5 x 30.0 cm para fundações, levando-se em conta a utilização 5 vezes (incluido o material, corte, montagem, escoramento e desforma)</t>
  </si>
  <si>
    <t>Fornecimento, preparo e aplicação de concreto Fck = 30 MPa (com brita 1 e 2) - (5% de perdas já incluído no custo)</t>
  </si>
  <si>
    <t>Fornecimento, preparo e aplicação de concreto magro com consumo mínimo de cimento de 250 kg/m3 (brita 1 e 2) - (5% de perdas já incluído no custo)</t>
  </si>
  <si>
    <t>Fornecimento, dobragem e colocação em fôrma, de armadura CA-50 A média, diâmetro de 6.3 a 10.0 mm</t>
  </si>
  <si>
    <t>kg</t>
  </si>
  <si>
    <t>Fornecimento, dobragem e colocação em fôrma, de armadura CA-60 B fina, diâmetro de 4.0 a 7.0mm</t>
  </si>
  <si>
    <t>SUPER-ESTRUTURA</t>
  </si>
  <si>
    <t>Forma de chapas madeira compensada resinada, esp. 12mm, levando-se em conta a utilização 3 vezes, reforçadas com sarrafos de madeira de 2.5 x 10.0cm (incl material, corte, montagem, escoras em eucalipto e desforma)</t>
  </si>
  <si>
    <t>TOTAL DO ITEM 04</t>
  </si>
  <si>
    <t>'05</t>
  </si>
  <si>
    <t>PAREDES E PAINÉIS</t>
  </si>
  <si>
    <t>'0501</t>
  </si>
  <si>
    <t>ALVENARIA DE VEDAÇÃO</t>
  </si>
  <si>
    <t>Cobogó de concreto 40 x 40 x 10 cm, tipo reto, assentados com argamassa de cimento e areia no traço 1:3, espessura das juntas 15 mm</t>
  </si>
  <si>
    <t>'0502</t>
  </si>
  <si>
    <t>PLACAS E PAINÉIS DIVISÓRIOS</t>
  </si>
  <si>
    <t>'0503</t>
  </si>
  <si>
    <t>VERGAS/CONTRAVERGA</t>
  </si>
  <si>
    <t>Verga/contraverga reta de concreto armado 10 x 5 cm, Fck = 15 MPa, inclusive forma, armação e desforma</t>
  </si>
  <si>
    <t>ALVENARIA DE VEDAÇÃO EMPREGANDO ARGAMASSA DE CIMENTO, CAL E AREIA</t>
  </si>
  <si>
    <t>Alvenaria de blocos cerâmicos 10 furos 10x20x20cm, assentados c/argamassa de cimento, cal hidratada CH1 e areia traço 1:0,5:8, esp. das juntas 12mm e esp. das paredes s/revestimento, 10cm (bloco comprado na fábrica, posto obra)</t>
  </si>
  <si>
    <t>TOTAL DO ITEM 05</t>
  </si>
  <si>
    <t>'06</t>
  </si>
  <si>
    <t>ESQUADRIAS DE MADEIRA</t>
  </si>
  <si>
    <t>'0601</t>
  </si>
  <si>
    <t>MARCOS E ALIZARES</t>
  </si>
  <si>
    <t>Marco de madeira de lei de 1ª (Peroba, Ipê, Angelim Pedra ou equivalente) com 15x3 cm de batente, nas dimensões de 0.80 x 2.10 m</t>
  </si>
  <si>
    <t>PORTA EM MADEIRA DE LEI TIPO ANGELIM PEDRA OU EQUIV.,ESP. 35 MM, MACIÇA C/ FRISO P/ VERNIZ, PADRÃO SEDU, COM VISOR, INCLUSIVE ALIZARES, DOBRADIÇAS E FECHADURA DE BOLA EXTERNA, EXCLUSIVE MARCO</t>
  </si>
  <si>
    <t>Porta em madeira de lei tipo angelim pedra ou equiv.,esp. 35 mm, maciça c/ friso p/ verniz, padrão SEDU, com visor, inclusive alizares, dobradiças e fechadura de bola ext. em latão cromado LaFonte ou equiv., excl. marco, dimensões: 0.80 x 2.10 m</t>
  </si>
  <si>
    <t>TOTAL DO ITEM 06</t>
  </si>
  <si>
    <t>'07</t>
  </si>
  <si>
    <t>ESQUADRIAS METÁLICAS</t>
  </si>
  <si>
    <t>GRADES E PORTÕES</t>
  </si>
  <si>
    <t>ESQUADRIAS METÁLICAS (M2), ALUMÍNIO.</t>
  </si>
  <si>
    <t>Báscula para vidro em alumínio anodizado cor natural, linha 25, completa, com tranca, caixilho, alizar e contramarco, exclusive vidro</t>
  </si>
  <si>
    <t>Porta de abrir tipo veneziana em alumínio anodizado, linha 25, completa, incl. puxador com tranca, caixilho, alizar e contramarco.</t>
  </si>
  <si>
    <t>TOTAL DO ITEM 07</t>
  </si>
  <si>
    <t>08</t>
  </si>
  <si>
    <t>ESPELHOS</t>
  </si>
  <si>
    <t>TOTAL DO ITEM 08</t>
  </si>
  <si>
    <t>COBERTURA</t>
  </si>
  <si>
    <t>ESTRUTURA PARA TELHADO</t>
  </si>
  <si>
    <t>TELHADO</t>
  </si>
  <si>
    <t>'0903</t>
  </si>
  <si>
    <t>RUFOS E CALHAS</t>
  </si>
  <si>
    <t>Calha de concreto armado Fck=15 MPa em "U" nas dimensões de 38 x 56 cm conforme detalhes em projeto</t>
  </si>
  <si>
    <t>'0904</t>
  </si>
  <si>
    <t>PLATIBANDA</t>
  </si>
  <si>
    <t>Platibanda de alvenaria de bloco cerâmico 10x20x20cm, assentado com argamassa de cimento, cal hidratada CH1 e areia no traço 1:0,5:8, amarrada com pilaretes em conc. arm. a cada 2m (H=1.0m), excl. revest.</t>
  </si>
  <si>
    <t>'0905</t>
  </si>
  <si>
    <t>REVISÕES E REPAROS</t>
  </si>
  <si>
    <t>Tratamento em estrutura de madeira com cupinicida</t>
  </si>
  <si>
    <t>Limpeza de calhas e coletores (serviço realizado por servente)</t>
  </si>
  <si>
    <t>TOTAL DO ITEM 09</t>
  </si>
  <si>
    <t>'10</t>
  </si>
  <si>
    <t>IMPERMEABILIZAÇÃO</t>
  </si>
  <si>
    <t>'1001</t>
  </si>
  <si>
    <t>IMPERMEABILIZAÇÃO DE CAIXAS DE ÁGUA</t>
  </si>
  <si>
    <t>Índice de imperm.c/ manta asfáltica atendendo NBR 9952, asfalto polimérico, esp.4mm reforç.c/ filme int.em polietileno, regul.base c/ arg.1:4 esp.mín.15mm, proteção mec. arg. 1:4 esp.20mm e juntas dilat.</t>
  </si>
  <si>
    <t>'1002</t>
  </si>
  <si>
    <t>IMPERMEABILIZAÇÃO CALHAS, LAJES DESCOBERTAS, BALDRAMES, PAREDES E JARDINEIRAS</t>
  </si>
  <si>
    <t>TOTAL DO ITEM 10</t>
  </si>
  <si>
    <t>'11</t>
  </si>
  <si>
    <t>TETOS E FORROS</t>
  </si>
  <si>
    <t>REVESTIMENTO COM ARGAMASSA</t>
  </si>
  <si>
    <t>REBAIXAMENTOS</t>
  </si>
  <si>
    <t>Forro de gesso acabamento tipo liso</t>
  </si>
  <si>
    <t>TOTAL DO ITEM 11</t>
  </si>
  <si>
    <t>'12</t>
  </si>
  <si>
    <t>REVESTIMENTO DE PAREDES</t>
  </si>
  <si>
    <t>'1201</t>
  </si>
  <si>
    <t>Chapisco de argamassa de cimento e areia média ou grossa lavada, no traço 1:3, espessura 5 mm</t>
  </si>
  <si>
    <t>'1202</t>
  </si>
  <si>
    <t>ACABAMENTOS</t>
  </si>
  <si>
    <t>Cerâmica retificada, acabamento brilhante, dim. 32x44cm, ref. de cor OVIEDO PURO BRANCO Biancogres/equiv. assentado com argamassa de cimento colante, inclusive rejuntamento com argamassa pre-fabricada para rejunte</t>
  </si>
  <si>
    <t>'1203</t>
  </si>
  <si>
    <t>REVESTIMENTO EMPREGANDO ARGAMASSA DE CIMENTO, CAL E AREIA</t>
  </si>
  <si>
    <t>Emboço de argamassa de cimento, cal hidratada CH1 e areia média ou grossa lavada no traço 1:0.5:6, espessura 20 mm</t>
  </si>
  <si>
    <t>Reboco tipo paulista de argamassa de cimento, cal hidratada CH1 e areia média ou grossa lavada no traço 1:0.5:6, espessura 25 mm.</t>
  </si>
  <si>
    <t>TOTAL DO ITEM 12</t>
  </si>
  <si>
    <t>'13</t>
  </si>
  <si>
    <t>PISOS INTERNOS E EXTERNOS</t>
  </si>
  <si>
    <t>'1301</t>
  </si>
  <si>
    <t>LASTRO DE CONTRAPISO</t>
  </si>
  <si>
    <t>Regularização de base p/ revestimento cerâmico, com argamassa de cimento e areia no traço 1:5, espessura 5cm</t>
  </si>
  <si>
    <t>Lastro regularizado de concreto não estrutural, espessura de 8 cm</t>
  </si>
  <si>
    <t>'1302</t>
  </si>
  <si>
    <t>Piso cerâmico 45x45cm, PEI 5, Cargo Plus Gray, marcas de referência Eliane, Cecrisa ou Portobello, assentado com argamassa de cimento colante, inclusive rejuntamento</t>
  </si>
  <si>
    <t>'1303</t>
  </si>
  <si>
    <t>DEGRAUS, RODAPÉS, SOLEIRAS E PEITORIS</t>
  </si>
  <si>
    <t>Peitoril de granito cinza polido, 15 cm, esp. 3cm.</t>
  </si>
  <si>
    <t>Rodapé de granito cinza esp. 2cm, h=7cm, assentado com argamassa de cimento, cal hidratada CH1 e areia no traço 1:0,5:8, incl. rejuntamento com cimento branco</t>
  </si>
  <si>
    <t>TOTAL DO ITEM 13</t>
  </si>
  <si>
    <t>'14</t>
  </si>
  <si>
    <t>INSTALAÇÕES HIDRO-SANITÁRIAS</t>
  </si>
  <si>
    <t>ENTRADA DE ÁGUA</t>
  </si>
  <si>
    <t>Padrão de entrada d'água com caixa termoplástica para hidrômetro de 3/4" - padrão 1B da CESAN. Instalado embutido na alvenaria. Inclusive tubulação, conexões, registro, tubo camisa e caixa com tampa transparente. Conferir detalhe.</t>
  </si>
  <si>
    <t>Mureta p/ cavalete (Padrão 1B - CESAN) de alv. blocos cerâmicos 10x20x20cm deitados, dimensões 0.80x1.0x0.20m, para instalação de caixa termoplastica, incl revest. em reboco e lastro concreto esp. 10cm, exclusive caixa e cavalete</t>
  </si>
  <si>
    <t>CAIXAS EMPREGANDO ARGAMASSA DE CIMENTO, CAL E AREIA</t>
  </si>
  <si>
    <t>Caixa de gordura de alv. bloco concreto 9x19x39cm, dim.60x60cm e Hmáx=1m, com tampa em concreto esp.5cm, lastro concreto esp.10cm, revestida intern. c/ chapisco e reboco impermeab, escavação, reaterro e parede interna em concreto</t>
  </si>
  <si>
    <t>Tubo de PVC rígido soldável marrom, diâm. 20mm (1/2"), inclusive conexões</t>
  </si>
  <si>
    <t>Tubo de PVC rígido soldável marrom, diâm. 25mm (3/4"), inclusive conexões</t>
  </si>
  <si>
    <t>REDE DE ESGOTO - TUBOS DE PVC</t>
  </si>
  <si>
    <t>Tubo de PVC rígido soldável branco, para esgoto, diâmetro 40mm (1 1/2"), inclusive conexões</t>
  </si>
  <si>
    <t>Tubo de PVC rígido soldável branco, para esgoto, diâmetro 50mm (2"), inclusive conexões</t>
  </si>
  <si>
    <t>Engate flexível de PVC para lavatório</t>
  </si>
  <si>
    <t>TOTAL DO ITEM 14</t>
  </si>
  <si>
    <t>'15</t>
  </si>
  <si>
    <t>INSTALAÇÕES ELÉTRICAS</t>
  </si>
  <si>
    <t>CAIXAS DE PASSAGEM</t>
  </si>
  <si>
    <t>ELETRODUTOS E CONEXÕES</t>
  </si>
  <si>
    <t>FIOS E CABOS</t>
  </si>
  <si>
    <t>Fio de cobre termoplástico, com isolamento para 750V, seção de 2.5 mm2</t>
  </si>
  <si>
    <t>Fio ou cabo de cobre termoplástico, com isolamento para 750V, seção de 4.0 mm2</t>
  </si>
  <si>
    <t>Fio ou cabo de cobre termoplástico, com isolamento para 750V, seção de 6.0 mm2</t>
  </si>
  <si>
    <t>Fio ou cabo de cobre termoplástico, com isolamento para 750V, seção de 10.0 mm2</t>
  </si>
  <si>
    <t>Haste de terra tipo COPPERWELD - 5/8" x 2.40m</t>
  </si>
  <si>
    <t>PADRAO DE ENTRADA DE ENERGIA - NORTEC-01 - ESCELSA</t>
  </si>
  <si>
    <t>TOTAL DO ITEM 15</t>
  </si>
  <si>
    <t>'16</t>
  </si>
  <si>
    <t>OUTRAS INSTALAÇÕES</t>
  </si>
  <si>
    <t>'1601</t>
  </si>
  <si>
    <t>INSTALAÇÃO DE TELEFONE</t>
  </si>
  <si>
    <t>Aterramento com haste de terra 5/8"x2.40m, cabo de cobre nú 6mm2 em caixa de concreto de dimensões internas de 30x30x30cm</t>
  </si>
  <si>
    <t>Caixa de telefone em chapa de aço padrão TELEBRAS do tipo CIE-2 200x200x120mm</t>
  </si>
  <si>
    <t>Cabo telefônico CI, diâmetro do condutor 50mm, 30 pares</t>
  </si>
  <si>
    <t>Tomada para telefone com conector RJ 11</t>
  </si>
  <si>
    <t>'1602</t>
  </si>
  <si>
    <t>INSTALAÇÃO DE GÁS</t>
  </si>
  <si>
    <t>Abrigo de gás para 2 cilindros 45 Kg, exec. em alv. bloco conc cheio,dim 2.10x0.85x1.50m, inclusive cilindros e rede interna do abrigo compreendendo tubos e válvulas de esfera que interligam os cilindros</t>
  </si>
  <si>
    <t>1603</t>
  </si>
  <si>
    <t>INSTALAÇÃO DE PÁRA-RAIO</t>
  </si>
  <si>
    <t>Conector de medição em latão com 2 parafusos para cabos de 16 a 50 mm2, ref. TEL-562, Termotécnica ou equivalente</t>
  </si>
  <si>
    <t>Pára-raios tipo franklim incluindo base de fixação, conjunto de contraventagem c/abraçadeira p/3 estais em tubo e demais acessórios c/exceção do cabo de cobre de descida e suportes isoladores</t>
  </si>
  <si>
    <t>Terminal aéreo em latão (captor), com conector e fixação horizontal 5/16"x250mm, ref. TEL-024, inclusive vedação dos furos com poliuretano ref. TEL 5905, marca de ref. Termotécnica ou equivalente</t>
  </si>
  <si>
    <t>Cabo de cobre nú 50mm2, ref. TEL 5750, marca de referência Termotécnica ou equivalente</t>
  </si>
  <si>
    <t>Cabo de cobre nú 35mm2, ref. TEL 5735, marca de referência Termotécnica ou equivalente</t>
  </si>
  <si>
    <t>Presilha de latão ref. 744, inclusive parafuso fenda DN 4,2x32mm e bucha nylon DN 6mm e vedação dos furos com poliuretano ref. 5905, marca de ref. Termotécnica ou equivalente</t>
  </si>
  <si>
    <t>Caixa de inspeção em PVC, diâmetro 300 mm, ref TEL-552, marca de referência Termotécnica ou equivalente, inclusive escavação e reaterro</t>
  </si>
  <si>
    <t>Caixa de equalização de potenciais para uso interno e externo com nove (9) terminais para aterramento (BEP), em aço, com flange inferior e vedação na porta, ref. TEL-903, marca de referência Termotécnica ou equivalente</t>
  </si>
  <si>
    <t>INSTALAÇÃO DE REDE LÓGICA</t>
  </si>
  <si>
    <t>Espelho 4" x 2" com conector RJ 45 fêmea CAT. 5</t>
  </si>
  <si>
    <t>Conector RJ 45 macho</t>
  </si>
  <si>
    <t>Cabo par trançado CAT 5E</t>
  </si>
  <si>
    <t>TOTAL DO ITEM 16</t>
  </si>
  <si>
    <t>'17</t>
  </si>
  <si>
    <t>APARELHOS HIDRO-SANITÁRIOS</t>
  </si>
  <si>
    <t>'1701</t>
  </si>
  <si>
    <t>LOUÇAS</t>
  </si>
  <si>
    <t>Papeleira de louça branca, 15x15cm, marcas de referência Deca, Celite ou Ideal Standard.</t>
  </si>
  <si>
    <t>Bacia sifonada de louça branca sem abertura frontal para portadores de necessidades especiais, Vogue Plus Conforto - Linha Conforto, mod P510, incl. assento poliester, ref.AP51,marca de ref. Deca ou equivalente, sem abertura frontal.</t>
  </si>
  <si>
    <t>Bacia sifonada de louça branca com caixa acoplada, inclusive acessórios.</t>
  </si>
  <si>
    <t>'1702</t>
  </si>
  <si>
    <t>BANCADAS</t>
  </si>
  <si>
    <t>Bancada de granito com espessura de 2 cm.</t>
  </si>
  <si>
    <t>'1703</t>
  </si>
  <si>
    <t>TORNEIRAS, REGISTROS, VÁLVULAS E METAIS</t>
  </si>
  <si>
    <t>Torneira para tanque, marcas de referência Fabrimar, Deca ou Docol.</t>
  </si>
  <si>
    <t>Torneira para jardim de 3/4" marcas de referência Fabrimar, Deca ou Docol</t>
  </si>
  <si>
    <t>OUTROS APARELHOS</t>
  </si>
  <si>
    <t>TOTAL DO ITEM 17</t>
  </si>
  <si>
    <t>APARELHOS ELÉTRICOS</t>
  </si>
  <si>
    <t>'1803</t>
  </si>
  <si>
    <t>BOMBAS</t>
  </si>
  <si>
    <t>Bomba elétrica centrífuga monofásica 1 CV</t>
  </si>
  <si>
    <t>VENTILADORES</t>
  </si>
  <si>
    <t>Campainha tipo timbre Pial, cod. 412.77 ou equivalente</t>
  </si>
  <si>
    <t>Chuveiro elétrico tipo ducha Lorenzet ou Corona</t>
  </si>
  <si>
    <t>TOTAL DO ITEM 18</t>
  </si>
  <si>
    <t>'19</t>
  </si>
  <si>
    <t>PINTURA</t>
  </si>
  <si>
    <t>'1901</t>
  </si>
  <si>
    <t>SOBRE PAREDES E FORROS</t>
  </si>
  <si>
    <t>Emassamento de paredes e forros, com duas demãos de massa acrílica, marcas de referência Suvinil, Coral ou Metalatex</t>
  </si>
  <si>
    <t>Pintura com tinta acrílica, marcas de referência Suvinil, Coral ou Metalatex, inclusive selador acrílico, em paredes e forros, a três demãos</t>
  </si>
  <si>
    <t>SOBRE MADEIRA</t>
  </si>
  <si>
    <t>Pintura com verniz brilhante, linha Premium, marcas de referência Suvinil, Coral ou Metalatex, em madeira, a três demãos.</t>
  </si>
  <si>
    <t>SOBRE PISOS</t>
  </si>
  <si>
    <t>'20</t>
  </si>
  <si>
    <t>SERVIÇOS COMPLEMENTARES EXTERNOS</t>
  </si>
  <si>
    <t>MUROS E FECHAMENTOS</t>
  </si>
  <si>
    <t>'2002</t>
  </si>
  <si>
    <t>PAVIMENTAÇÃO</t>
  </si>
  <si>
    <t>Fornecimento e assentamento de ladrilho hidráulico ranhurado, vermelho, dim. 20x20 cm, esp. 1.5cm, assentado com pasta de cimento colante, exclusive regularização e lastro</t>
  </si>
  <si>
    <t>'2003</t>
  </si>
  <si>
    <t>PAISAGISMO</t>
  </si>
  <si>
    <t>'2004</t>
  </si>
  <si>
    <t>TRATAMENTO, CONSERVAÇÃO E LIMPEZA</t>
  </si>
  <si>
    <t>Limpeza geral da obra</t>
  </si>
  <si>
    <t>TOTAL DO ITEM 20</t>
  </si>
  <si>
    <t>'21</t>
  </si>
  <si>
    <t>SERVIÇOS COMPLEMENTARES INTERNOS</t>
  </si>
  <si>
    <t>ARMÁRIOS E PRATELEIRAS</t>
  </si>
  <si>
    <t>DIVERSOS INTERNOS</t>
  </si>
  <si>
    <t>Alçapão de visita ao barrilete de chapa de madeira de lei medindo 60x60cm, inclusive dobradiça, marco, alizar e fechadura, emassamento e pintura.</t>
  </si>
  <si>
    <t>TOTAL DO ITEM 21</t>
  </si>
  <si>
    <t>Registro de gaveta bruto diam. 20mm (3/4")</t>
  </si>
  <si>
    <t>1414</t>
  </si>
  <si>
    <t>Guichê/gradil em perfil L 1" e perfil T 3/4" em ferro, inclusive pintura em esmalte sintético, marca de referência SUVINIL</t>
  </si>
  <si>
    <t>Portão de ferro de abrir em barra chata, chapa e tubo, inclusive chumbamento</t>
  </si>
  <si>
    <t>Ducha manual Acqua jet , linha Aquarius, com registro ref.C 2195, marcas de referência Fabrimar, Deca ou Docol</t>
  </si>
  <si>
    <t>Vidro plano transparente liso, com 4 mm de espessura</t>
  </si>
  <si>
    <t>Muro de alvenaria de blocos cerâmicos 10x20x20cm, c/ pilares a cada 2 m, esp. 10cm e h=2.5m, revestido com chapisco, reboco e pintura acrílica a 2 demãos, incl. pilares, cintas e sapatas, empregando arg. cimento cal e areia</t>
  </si>
  <si>
    <t>M</t>
  </si>
  <si>
    <t>Memória de Cálculo</t>
  </si>
  <si>
    <t>UN</t>
  </si>
  <si>
    <t>Caixa de passagem 4x2", chapa 18</t>
  </si>
  <si>
    <t>Fornecimento e plantio de grama em placas tipo esmeralda, inclusive fornecimento de terra vegetal</t>
  </si>
  <si>
    <t>und.</t>
  </si>
  <si>
    <t>PREFEITURA MUNICIPAL DE ECOPORANGA</t>
  </si>
  <si>
    <t>OBRA: Construção da Casa de Passagem</t>
  </si>
  <si>
    <t>Local: Ecoporanga-ES</t>
  </si>
  <si>
    <t>Referencial de preços - BDI=30,90%</t>
  </si>
  <si>
    <t>ITEM</t>
  </si>
  <si>
    <t>SERVIÇO</t>
  </si>
  <si>
    <t>VALORES DO ITEM</t>
  </si>
  <si>
    <t>30 dias</t>
  </si>
  <si>
    <t>60 dias</t>
  </si>
  <si>
    <t>90 dias</t>
  </si>
  <si>
    <t>120 dias</t>
  </si>
  <si>
    <t>150 dias</t>
  </si>
  <si>
    <t>180 dias</t>
  </si>
  <si>
    <t>210 dias</t>
  </si>
  <si>
    <t>240 dias</t>
  </si>
  <si>
    <t>R$</t>
  </si>
  <si>
    <t>%</t>
  </si>
  <si>
    <t>01</t>
  </si>
  <si>
    <t>02</t>
  </si>
  <si>
    <t>03</t>
  </si>
  <si>
    <t>04</t>
  </si>
  <si>
    <t>05</t>
  </si>
  <si>
    <t>06</t>
  </si>
  <si>
    <t>07</t>
  </si>
  <si>
    <t>VIDROS E ESPELHOS</t>
  </si>
  <si>
    <t>09</t>
  </si>
  <si>
    <t>10</t>
  </si>
  <si>
    <t>11</t>
  </si>
  <si>
    <t>12</t>
  </si>
  <si>
    <t>13</t>
  </si>
  <si>
    <t>14</t>
  </si>
  <si>
    <t>15</t>
  </si>
  <si>
    <t>16</t>
  </si>
  <si>
    <t>17</t>
  </si>
  <si>
    <t>18</t>
  </si>
  <si>
    <t>19</t>
  </si>
  <si>
    <t>20</t>
  </si>
  <si>
    <t>21</t>
  </si>
  <si>
    <t>TOTAL GERAL</t>
  </si>
  <si>
    <t>VALOR DO SERVIÇO EXECUTADO NO MÊS</t>
  </si>
  <si>
    <t>PORCENTAGEM</t>
  </si>
  <si>
    <t xml:space="preserve">VALOR ACUMULADO DOS SERVIÇOS EXECUTADOS </t>
  </si>
  <si>
    <t>Cronograma Físico - Financeiro</t>
  </si>
  <si>
    <t>270 dias</t>
  </si>
  <si>
    <t>300 dias</t>
  </si>
  <si>
    <t>330 dias</t>
  </si>
  <si>
    <t>Planilha Orçamentária</t>
  </si>
  <si>
    <t>Referência</t>
  </si>
  <si>
    <t>1.1</t>
  </si>
  <si>
    <t>2.2</t>
  </si>
  <si>
    <t>LOCAÇÃO</t>
  </si>
  <si>
    <t>1.1.1</t>
  </si>
  <si>
    <t>2.2.1</t>
  </si>
  <si>
    <t>2.2.2</t>
  </si>
  <si>
    <t>2.2.3</t>
  </si>
  <si>
    <t>2.2.4</t>
  </si>
  <si>
    <t>3.1</t>
  </si>
  <si>
    <t>3.1.1</t>
  </si>
  <si>
    <t>3.2</t>
  </si>
  <si>
    <t>3.2.3</t>
  </si>
  <si>
    <t>2.1</t>
  </si>
  <si>
    <t>2.1.1</t>
  </si>
  <si>
    <t>2.1.2</t>
  </si>
  <si>
    <t>4.1</t>
  </si>
  <si>
    <t>4.1.1</t>
  </si>
  <si>
    <t>4.1.2</t>
  </si>
  <si>
    <t>4.1.3</t>
  </si>
  <si>
    <t>4.1.4</t>
  </si>
  <si>
    <t>4.1.5</t>
  </si>
  <si>
    <t>4.2</t>
  </si>
  <si>
    <t>4.2.1</t>
  </si>
  <si>
    <t>4.2.2</t>
  </si>
  <si>
    <t>4.2.3</t>
  </si>
  <si>
    <t>4.2.4</t>
  </si>
  <si>
    <t>5.1</t>
  </si>
  <si>
    <t>5.1.1</t>
  </si>
  <si>
    <t>5.2</t>
  </si>
  <si>
    <t>5.2.1</t>
  </si>
  <si>
    <t>5.3</t>
  </si>
  <si>
    <t>5.3.1</t>
  </si>
  <si>
    <t>5.4</t>
  </si>
  <si>
    <t>5.4.1</t>
  </si>
  <si>
    <t>6.1</t>
  </si>
  <si>
    <t>6.1.1</t>
  </si>
  <si>
    <t>6.1.2</t>
  </si>
  <si>
    <t>6.2</t>
  </si>
  <si>
    <t>6.2.1</t>
  </si>
  <si>
    <t>7.1</t>
  </si>
  <si>
    <t>7.1.1</t>
  </si>
  <si>
    <t>7.2</t>
  </si>
  <si>
    <t>7.2.1</t>
  </si>
  <si>
    <t>7.2.2</t>
  </si>
  <si>
    <t>7.2.3</t>
  </si>
  <si>
    <t>8.1</t>
  </si>
  <si>
    <t>VIDROS PARA ESQUADRIAS</t>
  </si>
  <si>
    <t>8.1.1</t>
  </si>
  <si>
    <t>8.2</t>
  </si>
  <si>
    <t>8.2.1</t>
  </si>
  <si>
    <t>9.1</t>
  </si>
  <si>
    <t>9.1.1</t>
  </si>
  <si>
    <t>9.2</t>
  </si>
  <si>
    <t>9.2.1</t>
  </si>
  <si>
    <t>9.3</t>
  </si>
  <si>
    <t>9.3.1</t>
  </si>
  <si>
    <t>9.3.2</t>
  </si>
  <si>
    <t>9.4</t>
  </si>
  <si>
    <t>9.4.1</t>
  </si>
  <si>
    <t>9.4.2</t>
  </si>
  <si>
    <t>9.5</t>
  </si>
  <si>
    <t>9.5.1</t>
  </si>
  <si>
    <t>9.5.2</t>
  </si>
  <si>
    <t>10.1</t>
  </si>
  <si>
    <t>10.1.1</t>
  </si>
  <si>
    <t>10.2</t>
  </si>
  <si>
    <t>10.2.1</t>
  </si>
  <si>
    <t>11.1</t>
  </si>
  <si>
    <t>11.1.1</t>
  </si>
  <si>
    <t>12.1</t>
  </si>
  <si>
    <t>12.1.1</t>
  </si>
  <si>
    <t>12.2</t>
  </si>
  <si>
    <t>12.2.1</t>
  </si>
  <si>
    <t>12.3</t>
  </si>
  <si>
    <t>12.3.1</t>
  </si>
  <si>
    <t>12.3.2</t>
  </si>
  <si>
    <t>13.1</t>
  </si>
  <si>
    <t>13.1.1</t>
  </si>
  <si>
    <t>13.1.2</t>
  </si>
  <si>
    <t>13.2</t>
  </si>
  <si>
    <t>13.2.1</t>
  </si>
  <si>
    <t>13.2.2</t>
  </si>
  <si>
    <t>13.2.3</t>
  </si>
  <si>
    <t>13.3</t>
  </si>
  <si>
    <t>13.3.1</t>
  </si>
  <si>
    <t>13.3.2</t>
  </si>
  <si>
    <t>13.3.3</t>
  </si>
  <si>
    <t>14.1</t>
  </si>
  <si>
    <t>14.1.1</t>
  </si>
  <si>
    <t>14.1.2</t>
  </si>
  <si>
    <t>14.2</t>
  </si>
  <si>
    <t>14.2.1</t>
  </si>
  <si>
    <t>14.3</t>
  </si>
  <si>
    <t>14.3.1</t>
  </si>
  <si>
    <t>14.4</t>
  </si>
  <si>
    <t>14.4.1</t>
  </si>
  <si>
    <t>14.4.2</t>
  </si>
  <si>
    <t>14.5</t>
  </si>
  <si>
    <t>14.5.1</t>
  </si>
  <si>
    <t>14.5.2</t>
  </si>
  <si>
    <t>14.6</t>
  </si>
  <si>
    <t>15.1</t>
  </si>
  <si>
    <t>15.1.1</t>
  </si>
  <si>
    <t>15.2</t>
  </si>
  <si>
    <t>15.2.1</t>
  </si>
  <si>
    <t>15.3</t>
  </si>
  <si>
    <t>15.3.2</t>
  </si>
  <si>
    <t>15.3.3</t>
  </si>
  <si>
    <t>15.4</t>
  </si>
  <si>
    <t>15.4.1</t>
  </si>
  <si>
    <t>15.5</t>
  </si>
  <si>
    <t>15.5.1</t>
  </si>
  <si>
    <t>16.1</t>
  </si>
  <si>
    <t>16.1.1</t>
  </si>
  <si>
    <t>16.1.2</t>
  </si>
  <si>
    <t>16.1.3</t>
  </si>
  <si>
    <t>16.1.4</t>
  </si>
  <si>
    <t>16.2</t>
  </si>
  <si>
    <t>16.2.1</t>
  </si>
  <si>
    <t>16.3</t>
  </si>
  <si>
    <t>16.3.1</t>
  </si>
  <si>
    <t>16.3.2</t>
  </si>
  <si>
    <t>16.3.3</t>
  </si>
  <si>
    <t>16.3.4</t>
  </si>
  <si>
    <t>16.4</t>
  </si>
  <si>
    <t>16.4.1</t>
  </si>
  <si>
    <t>17.1</t>
  </si>
  <si>
    <t>17.1.1</t>
  </si>
  <si>
    <t>17.1.2</t>
  </si>
  <si>
    <t>17.1.3</t>
  </si>
  <si>
    <t>17.1.4</t>
  </si>
  <si>
    <t>17.2</t>
  </si>
  <si>
    <t>17.2.1</t>
  </si>
  <si>
    <t>17.3</t>
  </si>
  <si>
    <t>17.3.1</t>
  </si>
  <si>
    <t>17.3.2</t>
  </si>
  <si>
    <t>17.3.3</t>
  </si>
  <si>
    <t>17.3.4</t>
  </si>
  <si>
    <t>17.3.5</t>
  </si>
  <si>
    <t>17.3.6</t>
  </si>
  <si>
    <t>17.3.7</t>
  </si>
  <si>
    <t>17.3.8</t>
  </si>
  <si>
    <t>17.4</t>
  </si>
  <si>
    <t>17.4.1</t>
  </si>
  <si>
    <t>17.4.2</t>
  </si>
  <si>
    <t>17.4.3</t>
  </si>
  <si>
    <t>17.4.4</t>
  </si>
  <si>
    <t>17.4.5</t>
  </si>
  <si>
    <t>18.1</t>
  </si>
  <si>
    <t>18.1.1</t>
  </si>
  <si>
    <t>18.1.2</t>
  </si>
  <si>
    <t>18.1.4</t>
  </si>
  <si>
    <t>18.1.3</t>
  </si>
  <si>
    <t>18.1.5</t>
  </si>
  <si>
    <t>18.1.6</t>
  </si>
  <si>
    <t>18.1.7</t>
  </si>
  <si>
    <t>21.2.1</t>
  </si>
  <si>
    <t>18.2</t>
  </si>
  <si>
    <t>18.2.1</t>
  </si>
  <si>
    <t>18.3</t>
  </si>
  <si>
    <t>18.3.1</t>
  </si>
  <si>
    <t>18.4</t>
  </si>
  <si>
    <t>18.4.1</t>
  </si>
  <si>
    <t>18.4.2</t>
  </si>
  <si>
    <t>19.1</t>
  </si>
  <si>
    <t>19.1.1</t>
  </si>
  <si>
    <t>19.1.2</t>
  </si>
  <si>
    <t>19.2</t>
  </si>
  <si>
    <t>19.2.1</t>
  </si>
  <si>
    <t>19.3</t>
  </si>
  <si>
    <t>19.3.1</t>
  </si>
  <si>
    <t>20.1</t>
  </si>
  <si>
    <t>20.1.1</t>
  </si>
  <si>
    <t>20.1.2</t>
  </si>
  <si>
    <t>20.1.3</t>
  </si>
  <si>
    <t>20.2</t>
  </si>
  <si>
    <t>20.2.1</t>
  </si>
  <si>
    <t>20.3</t>
  </si>
  <si>
    <t>20.3.1</t>
  </si>
  <si>
    <t>20.4</t>
  </si>
  <si>
    <t>20.4.1</t>
  </si>
  <si>
    <t>21.1</t>
  </si>
  <si>
    <t>21.1.1</t>
  </si>
  <si>
    <t>21.2</t>
  </si>
  <si>
    <t>21.2.2</t>
  </si>
  <si>
    <t>Tubo de PVC rígido soldável marrom, diâm. 50mm (11/2"), inclusive conexões</t>
  </si>
  <si>
    <t>Porta em madeira de lei tipo angelim pedra ou equiv.,esp. 35 mm, maciça c/ friso p/ verniz, padrão SEDU, com visor, inclusive alizares, dobradiças e fechadura de bola ext. em latão cromado LaFonte ou equiv., excl. marco, dimensões: 0.90 x 2.10 m</t>
  </si>
  <si>
    <t>Marco de madeira de lei de 1ª (Peroba, Ipê, Angelim Pedra ou equivalente) com 15x3 cm de batente, nas dimensões de 0.90 x 2.10 m</t>
  </si>
  <si>
    <t>1101</t>
  </si>
  <si>
    <t>OBRA: Construção da Creche Éber Teixeira</t>
  </si>
  <si>
    <t>Local: Ecoporanga-ES                                                                                                                         Data: Junho/2018</t>
  </si>
  <si>
    <t>Data: Junho/2018</t>
  </si>
  <si>
    <t>Eletroduto flexível corrugado 1", marca de referência TIGRE</t>
  </si>
  <si>
    <t>Caixa sextavada em PVC de 3x3x1 1/2", marca de referência Tigreflex</t>
  </si>
  <si>
    <t>Interruptor de uma tecla simples 10A/250V, com placa 4x2"</t>
  </si>
  <si>
    <t>un</t>
  </si>
  <si>
    <t>Interruptor de uma tecla paralelo 10A/250V, com placa 4x2"</t>
  </si>
  <si>
    <t>Tomada padrão brasileiro linha branca, NBR 14136 2 polos + terra 10A/250V, com placa 4x2"</t>
  </si>
  <si>
    <t>Tomada padrão brasileiro linha branca, NBR 14136 2 polos + terra 20A/250V, com placa 4x2"</t>
  </si>
  <si>
    <t>Interruptor Diferencial DR 25A, 30mA, 2 módulos</t>
  </si>
  <si>
    <t>Luminaria sobrepor compl.,corpo ch. aço pintada branca,refletor aletas parabólicas alum.alta pureza e refletância,2 lâmp.fluor.tubulares de 32W/127V, reator duplo 127V,part.ráp.AFP, soq. antivib.,ref. CAA01-S232 Lumicenter ou equ.</t>
  </si>
  <si>
    <t>Luminária para uma lâmpada fluorescente 20W, completa, c/ reator simples-127V partida rápida alto fator de potência, soquete antivibratório e lâmpada fluorescente 20W-127V</t>
  </si>
  <si>
    <t>Luminária para uma lâmpada fluorescente 40W, completa, c/ reator simples-127V partida rápida alto fator de potência, soquete antivibratório e lâmpada fluorescente 40W-127V</t>
  </si>
  <si>
    <t>QUADROS DE DISTRIBUIÇÃO</t>
  </si>
  <si>
    <t>INTERRUPTORES E TOMADAS</t>
  </si>
  <si>
    <t>Mini-Disjuntor monopolar 63 A, curva C - 5KA 220/127VCA (NBR IEC 60947-2), Ref. Siemens, GE, Schneider ou equivalente</t>
  </si>
  <si>
    <t>Mini-Disjuntor monopolar 80 A, curva C - 10KA 240VCA (NBR IEC 60947-2), Ref. Siemens, GE, Schneider ou equivalente</t>
  </si>
  <si>
    <t>Padrão de entrada de energia elétrica, trifásico, entrada aérea, a 4 fios, carga instalada de 47001 até 57000W, instalada em muro</t>
  </si>
  <si>
    <t>Janela de correr para vidro em alumínio anodizado cor natural, linha 25, completa, incl. puxador com tranca, alizar, caixilho e contramarco, exclusive vidro</t>
  </si>
  <si>
    <t>Portão de ferro de abrir em barra chata, inclusive chumbamento</t>
  </si>
  <si>
    <t xml:space="preserve">Portão de ferro de correr em barra chata, inclusive chumbamento </t>
  </si>
  <si>
    <t>7.1.2</t>
  </si>
  <si>
    <t>7.1.3</t>
  </si>
  <si>
    <t>Grade de ferro em barra chata, inclusive chumbamento</t>
  </si>
  <si>
    <t xml:space="preserve">Arandela com lâmpada incandescente de 100W </t>
  </si>
  <si>
    <t xml:space="preserve">LUMINÁRIAS </t>
  </si>
  <si>
    <t>CHAVES, FUSÍVEIS E DISJUNTORES</t>
  </si>
  <si>
    <t>Ventilador de teto base madeira sem alojamento para luminária, ref. Tron ou equivalente,  com comando de interruptor simples, sem dimer para regulagem de velocidade</t>
  </si>
  <si>
    <t>Espelho para banheiros espessura 4 mm, incluindo chapa compensada 10 mm, moldura de alumínio em perfil L 3/4", fixado com parafusos cromados</t>
  </si>
  <si>
    <t xml:space="preserve">Rufo de chapa de alumínio esp. 0.5mm, largura de 30cm </t>
  </si>
  <si>
    <t>Soleira de granito esp. 2 cm e largura de 15 cm</t>
  </si>
  <si>
    <t>Piso argamassa alta resistência tipo granilite ou equiv de qualidade comprovada, esp de 10mm, com juntas plástica em quadros de 1m, na cor natural, com acabamento anti-derrapante mecanizado, inclusive regularização e=3.0cm</t>
  </si>
  <si>
    <t>Divisória de granito com 3 cm de espessura, assentada com argamassa de cimento e areia no traço 1:3, na cor cinza (Banheiros)</t>
  </si>
  <si>
    <t xml:space="preserve">100105 </t>
  </si>
  <si>
    <t>Prateleiras em granito cinza andorinha, esp. 2cm (Almoxarifado e Depósito)</t>
  </si>
  <si>
    <t>6.2.2</t>
  </si>
  <si>
    <t>13.2.4</t>
  </si>
  <si>
    <t>15.4.2</t>
  </si>
  <si>
    <t>15.4.3</t>
  </si>
  <si>
    <t>15.4.4</t>
  </si>
  <si>
    <t>15.4.5</t>
  </si>
  <si>
    <t>16.1.5</t>
  </si>
  <si>
    <t>16.2.2</t>
  </si>
  <si>
    <t>16.2.3</t>
  </si>
  <si>
    <t>16.2.4</t>
  </si>
  <si>
    <t>16.2.5</t>
  </si>
  <si>
    <t>16.2.6</t>
  </si>
  <si>
    <t>16.2.7</t>
  </si>
  <si>
    <t>16.2.8</t>
  </si>
  <si>
    <t>16.2.9</t>
  </si>
  <si>
    <t>17.3.9</t>
  </si>
  <si>
    <t>18.3.2</t>
  </si>
  <si>
    <t>18.3.3</t>
  </si>
  <si>
    <t>18.3.4</t>
  </si>
  <si>
    <t>18.4.3</t>
  </si>
  <si>
    <t>18.4.4</t>
  </si>
  <si>
    <t>18.4.5</t>
  </si>
  <si>
    <t>18.4.6</t>
  </si>
  <si>
    <t>TOTAL DO ITEM 22</t>
  </si>
  <si>
    <t>Piso de cimentado camurçado executado com argamassa de cimento e areia no traço 1:3, esp. 3.0cm. "Passeio"</t>
  </si>
  <si>
    <t>Junta plástica 17 x 3 mm, para pisos corridos, inclusive fornecimento e colocação. "Passeio"</t>
  </si>
  <si>
    <t>Rampa de pedestres, com piso em ladrilho hidráulico podotátil</t>
  </si>
  <si>
    <t>DER/ES                    41246</t>
  </si>
  <si>
    <t>Pintura com tinta à base de resinas acrílicas, marcas de referência Suvinil, Coral ou Metalatex, sobre piso de concreto, a duas demãos (Passeio)</t>
  </si>
  <si>
    <t>16.5</t>
  </si>
  <si>
    <t>16.5.1</t>
  </si>
  <si>
    <t>16.5.2</t>
  </si>
  <si>
    <t>16.6</t>
  </si>
  <si>
    <t>16.6.1</t>
  </si>
  <si>
    <t>PORCENTAGEM ACUMULADA</t>
  </si>
  <si>
    <t>Bebedouro em aço inox coletivo, marcas de referência Fisher, Metalpress ou Mekal, inclusive base de apoio em concreto e fechamento em alvenaria revestida com azulejo, inclusive válvula e sifão, exclusive torneiras</t>
  </si>
  <si>
    <t>18.4.7</t>
  </si>
  <si>
    <t>Saboneteira de louça branca, 15x15cm, marcas de referência Deca, Celite ou Ideal Standard (Banheiros)</t>
  </si>
  <si>
    <t>Bacia sifonada infantil de louça branca, marcas de referência Deca, Celite ou Ideal Standard, inclusive tampa e acessórios</t>
  </si>
  <si>
    <t xml:space="preserve">Chuveiro elétrico tipo ducha Lorenzet ou Corona </t>
  </si>
  <si>
    <t>18.4.8</t>
  </si>
  <si>
    <t>Tanque em mármore sintético com 2 bojos, inclusive válvula e sifão em PVC (Lavanderia)</t>
  </si>
  <si>
    <t>20.5</t>
  </si>
  <si>
    <t>DIVERSOS EXTERNOS</t>
  </si>
  <si>
    <t>2005</t>
  </si>
  <si>
    <t>Banco de concreto armado aparente com apoios de alvenaria assentada com argamassa de cimento, cal e areia, largura de 0,50m e espessura de 0,05m (Hall)</t>
  </si>
  <si>
    <t xml:space="preserve">INSUMOS DE HIDRAULICA </t>
  </si>
  <si>
    <t>DIVERSOS</t>
  </si>
  <si>
    <t xml:space="preserve"> CAP 3/4 NPT - GALVANIZADO 300 LBS</t>
  </si>
  <si>
    <t xml:space="preserve"> TUBOS (PVC RIGIDO TP ESGOTO)</t>
  </si>
  <si>
    <t xml:space="preserve">CURVA 90° CURTA PVC ESGOTO 40MM </t>
  </si>
  <si>
    <t>TUBOS (PVC RIGIDO SOLDAVEL E ESGOTO COM CONEXOES)</t>
  </si>
  <si>
    <t xml:space="preserve">JOELHO 45 DE PVC P/ ESGOTO DE 40MM </t>
  </si>
  <si>
    <t xml:space="preserve">JOELHO 45 DE PVC P/ ESGOTO DE 150MM </t>
  </si>
  <si>
    <t>JOELHO 90 DE PVC P/ ESGOTO DE 40MM</t>
  </si>
  <si>
    <t xml:space="preserve"> </t>
  </si>
  <si>
    <t xml:space="preserve">Tubo de PVC rígido soldável branco, para esgoto, diâmetro 100mm (4"), inclusive conexões </t>
  </si>
  <si>
    <t xml:space="preserve">JOELHO 90 C/VISITA PVC ESG 100X50MM </t>
  </si>
  <si>
    <t xml:space="preserve">JOELHO 90 DE PVC P/ ESGOTO DE 75MM </t>
  </si>
  <si>
    <t>JOELHO 90 DE PVC P/ ESGOTO DE 100MM</t>
  </si>
  <si>
    <t xml:space="preserve">JOELHO 90 DE PVC SOLDAVEL DE 50MM </t>
  </si>
  <si>
    <t>R$2,77+R$0,178= R$2,95           R$2,95+30,90% (BDI)= R$3,86</t>
  </si>
  <si>
    <t>R$13,88+R$0,178= R$14,06           R$14,06+30,90% (BDI)= R$18,40</t>
  </si>
  <si>
    <t>R$1,47+R$0,178= R$1,65           R$11,65+30,90% (BDI)= R$2,16</t>
  </si>
  <si>
    <t>R$36,06+R$0,178= R$36,24           R$36,24+30,90% (BDI)= R$47,44</t>
  </si>
  <si>
    <t>R$1,13+R$0,178= R$1,31           R$1,31+30,90% (BDI)= R$1,71</t>
  </si>
  <si>
    <t>R$3,96+R$0,178= R$4,14           R$4,14+30,90% (BDI)= R$5,42</t>
  </si>
  <si>
    <t>R$4,80+R$0,178= R$4,98           R$4,98+30,90% (BDI)= R$6,52</t>
  </si>
  <si>
    <t>R$3,62+R$0,178= R$3,80           R$3,80+30,90% (BDI)= R$4,97</t>
  </si>
  <si>
    <t>R$12,47+R$0,178= R$12,65           R$12,65+30,90% (BDI)= R$16,56</t>
  </si>
  <si>
    <t>14.7</t>
  </si>
  <si>
    <t>14.8</t>
  </si>
  <si>
    <t>Tubo de PVC rígido soldável marrom, diâm. 75mm (21/2"), inclusive conexões</t>
  </si>
  <si>
    <t>Adaptador de PVC soldável para registro, diâmetro 32mm x 1"</t>
  </si>
  <si>
    <t>unid</t>
  </si>
  <si>
    <t>REDE DE ÁGUA FRIA - TUBOS DE PVC</t>
  </si>
  <si>
    <t>Registro de gaveta bruto diam. 40mm (11/2")</t>
  </si>
  <si>
    <t>Registro de pressão com canopla cromada diam. 20mm (3/4"), marcas de referência Fabrimar, Deca ou
Docol</t>
  </si>
  <si>
    <t>Torneira pressão em PVC para pia diam. 1/2", marcas de referência Astra, Cipla ou Akros</t>
  </si>
  <si>
    <t xml:space="preserve">CONEXÕES HIDRÁULICAS EM METAL E COBRE </t>
  </si>
  <si>
    <t>REDE DE ÁGUA FRIA - TUBOS METÁLICOS</t>
  </si>
  <si>
    <t>Tubo de aço galvanizado, inclusive conexões, diâm. 40mm (11/2")</t>
  </si>
  <si>
    <t>Tubo de aço galvanizado, inclusive conexões, diâm. 50mm (2")</t>
  </si>
  <si>
    <t>14.7.1</t>
  </si>
  <si>
    <t>14.7.2</t>
  </si>
  <si>
    <t>14.7.3</t>
  </si>
  <si>
    <t xml:space="preserve">Cuba louça de embutir redonda, 30cm,  L-41, completa, marcas de referência Deca, Celite ou Ideal Standard,  incl. válvula e sifão, exclusive torneira (Banho, Banheiros, Cozinha e Higienização) </t>
  </si>
  <si>
    <t>14.8.1</t>
  </si>
  <si>
    <t>14.10</t>
  </si>
  <si>
    <t>14.8.2</t>
  </si>
  <si>
    <t>14.10.1</t>
  </si>
  <si>
    <t>20.2.2</t>
  </si>
  <si>
    <t>BUCHA DE REDUÇÃO PVC SOLDÁVEL LONGE 50X32MM</t>
  </si>
  <si>
    <t>TUBO DE LIGAÇÃO CROMADO COM CANOPLA</t>
  </si>
  <si>
    <t>IOPES: Março/2018 - SINAPI: Abril/2018 - DER/ES: Janeiro/2017 - ORSE: Março/2018</t>
  </si>
  <si>
    <t xml:space="preserve"> TUBOS (PVC RIGIDO E CONEXOES)</t>
  </si>
  <si>
    <t>METAIS SANITÁRIOS</t>
  </si>
  <si>
    <t>R$38,82+R$0,178= R$39,00           R$39,00+30,90% (BDI)= R$51,05</t>
  </si>
  <si>
    <t>R$3,26+R$0,178= R$3,44           R$3,44+30,90% (BDI)= R$4,50</t>
  </si>
  <si>
    <t>Extintor de incêndio portátil de pó químico ABC com capacidade 2A-20B:C (6 kg), inclusive suporte para fixação, EXCLUSIVE placa sinalizadora em PVC fotoluminescente</t>
  </si>
  <si>
    <t>Extintor de incêndio de gás carbônico CO2 5 B:C (6 Kg), inclusive suporte para fixação, EXCLUSIVE placa sinalizadora em PVC fotoluminescente</t>
  </si>
  <si>
    <t>Placa de sinalização de segurança CODIGO 14 - 315/158(NBR 13.434); CÓDIGO S3(NT 14/2010-ES) ("SAIDA DE EMERGÊNCIA" - seta vertical)</t>
  </si>
  <si>
    <t>Ponto para seta indicativa de saída, incl. seta em acrílico, com fonte alimentadora própria que assegure um funcionamento mínimo de 1h, para quando ocorrer falta de energia elétrica na rede pública, conforme projeto</t>
  </si>
  <si>
    <t>Ponto para iluminação de emergência completo, inclusive bloco autônomo de iluminação 2x9W com tomada universal</t>
  </si>
  <si>
    <t>17.5</t>
  </si>
  <si>
    <t>17.5.1</t>
  </si>
  <si>
    <t>17.5.2</t>
  </si>
  <si>
    <t>17.5.3</t>
  </si>
  <si>
    <t>INSTALAÇÃO DE INCÊNDIO</t>
  </si>
  <si>
    <t>Fornecimento, preparo e aplicação de concreto Fck=25 MPa (brita 1 e 2) - (5% de perdas já incluído no custo)</t>
  </si>
  <si>
    <t>Conforme Área Projeto Arquitetônico</t>
  </si>
  <si>
    <t>1 unidade</t>
  </si>
  <si>
    <r>
      <t>● (0,15+4,05+0,15+2,25+0,15+7,65+7,65+7,65)*3+(6,75+0,80)*4 =89,10+30,2 =119,3m²
● (6,75+7,65+7,65+6,75+2,4+4,80+4,05)*3+(4,05*4) =120,15+16,2 =136,35m²
● (6,75+2,25+6,75+0,53+0,53)*3+(2,25)*4 =50,43+9 =59,43m²
● (6,75+6,75+5,25+3,45)*3+(1,80)*4 =66,6+7,2= 73,8m²
● (4,05+0,15+0,15+4,05+3,45+0,15+3,95+0,10)*3+(4,05+0,15+0,15+0,80)*4= 48,15+20,6 = 68,75m²
● (1,10+2,40)*4 =14m²(6,55+2,25+0,15)*3 = 26,85m²  ∑= 40,85m²
●(7,95+6,45+6,45+3,75+3,75+3,45+5,80+4,20+8,10)*3 =149,70m²
●(7,95+4,35+2,50+3,50+7,95)*3= 78,75m²     (4,35)*4=17,4m²    ∑=96,15m²
●(4,05)*3= 12,15m²     (4,05)*4=16,2m²     (7,95)*3= 23,85m²      ∑=52,20m²
●(0,15+4,05+0,15+0,25+1,65+4,15+0,15+2,85+7,95+2,85+2,85+1,25+2,0)*3=90,9m²        (7,65)*4=30,60m²          ∑=121,50m²
∑final= 918,13 – 41 (janelas) - 22,68 - 25,20 - 2,10 (portas) = 827,05 m²
● Cobertura (0,50*26)*2+(0,50*6,60)*2+(1,30*11,60*2)+(0,50*5,73*2) =26+6,60+30,16+5,73 =68,49m²
827,05+68,49=</t>
    </r>
    <r>
      <rPr>
        <b/>
        <sz val="9"/>
        <color indexed="8"/>
        <rFont val="Arial"/>
        <family val="2"/>
      </rPr>
      <t xml:space="preserve"> 895,54 m²</t>
    </r>
    <r>
      <rPr>
        <sz val="9"/>
        <color indexed="8"/>
        <rFont val="Arial"/>
        <family val="2"/>
      </rPr>
      <t xml:space="preserve">
Área Pilares = (0,2*0,3*2,85) = 0,171      0,171*59(pilares) = 10,09m²
Área Vigas = (15,1+3,3+2,15+6,1+7,15+2,10+18,35+4,05+6,05+7,25+5,95+7,15+6,15+11,2+7,4+12,25+7,4+18,46+18,94+12+24,3+7,05+7,06+7,05+7,06+24,71+5,45+4,35+6,85+22,91)*0,4 = 118,12m²                  </t>
    </r>
    <r>
      <rPr>
        <b/>
        <sz val="9"/>
        <color indexed="8"/>
        <rFont val="Arial"/>
        <family val="2"/>
      </rPr>
      <t xml:space="preserve"> ƩTotal</t>
    </r>
    <r>
      <rPr>
        <sz val="9"/>
        <color indexed="8"/>
        <rFont val="Arial"/>
        <family val="2"/>
      </rPr>
      <t>= 895,54 -10,09 -118,12 =</t>
    </r>
    <r>
      <rPr>
        <b/>
        <sz val="9"/>
        <color indexed="8"/>
        <rFont val="Arial"/>
        <family val="2"/>
      </rPr>
      <t xml:space="preserve"> 767,33m²</t>
    </r>
  </si>
  <si>
    <t>Projeto Arquitetônico - 15 unidades</t>
  </si>
  <si>
    <t>Projeto Arquitetônico - 12 unidades</t>
  </si>
  <si>
    <r>
      <t xml:space="preserve">P1: 5*2,60*2= 26 m²
P4: 1,80*2,60= 4,68 m²
P6: 2,85*2,10*1=5,88 m²
J1: 1,70*1,2*19=38,76 m²
J3: 1,80*1,2*2=4,32 m²
B: 0,70*0,90*18=11,34 m²
</t>
    </r>
    <r>
      <rPr>
        <b/>
        <sz val="9"/>
        <color indexed="8"/>
        <rFont val="Arial"/>
        <family val="2"/>
      </rPr>
      <t>∑=90,98 m²</t>
    </r>
  </si>
  <si>
    <t>P4 (1,80*2,60) = 4,68m²</t>
  </si>
  <si>
    <r>
      <t xml:space="preserve">Portão de correr P1= 15,6 m² + P6=2,10 m²-                  </t>
    </r>
    <r>
      <rPr>
        <b/>
        <sz val="9"/>
        <color indexed="8"/>
        <rFont val="Arial"/>
        <family val="2"/>
      </rPr>
      <t>∑= 17,70m²</t>
    </r>
  </si>
  <si>
    <t>Janelas 28,5+2,4+3,20+0,6= 34,7 m²</t>
  </si>
  <si>
    <t>(0,50*0,70*18) = 6,30 m²</t>
  </si>
  <si>
    <t>P5 (1,10*0,60*6) = 3,96m²</t>
  </si>
  <si>
    <t>(34,70+6,30) = 41 m²</t>
  </si>
  <si>
    <t>(1,50*0,80)*3+(1*,018)*2= 3,6+1,6=5,2m²</t>
  </si>
  <si>
    <t>Conforme Área Projeto Arquitetônico - Platibanda</t>
  </si>
  <si>
    <r>
      <t xml:space="preserve">Administração 4,65*2+3,45*2=16,2m-0,80=15,4m
Almoxarifado 1,65*2+3,45*2=10,2m-0,80=9,4m
Sala professor 4,05*2+5,80*2=19,7m-0,80=18,9m
Depósito 2,30*2+2,85*2=10,3m-0,80=9,5m
Secretaria 3,50*2+2,50*2=12m-0,80=11,2m
</t>
    </r>
    <r>
      <rPr>
        <b/>
        <sz val="9"/>
        <color indexed="8"/>
        <rFont val="Arial"/>
        <family val="2"/>
      </rPr>
      <t>∑=64,4m</t>
    </r>
  </si>
  <si>
    <t>Conforme Projeto Hidrossanitário</t>
  </si>
  <si>
    <t>Conforme Projeto Elétrico</t>
  </si>
  <si>
    <t>1 abrigo</t>
  </si>
  <si>
    <t>11 unidades</t>
  </si>
  <si>
    <t>1 quadro de distribuição</t>
  </si>
  <si>
    <r>
      <t xml:space="preserve">Sanitário 
[(2,25+2,25+2,85+2,85+0,7+0,7+0,53+0,53+0,5+0,5+2,25+2,25+7,45)*2,85]-[2(0,35)+1,68] =73-2,38 = 70,62m²
Banho [(4,05+4,05+2,25+2,25)*2,85]-[2(0,35)+1,68] =35,91-2,38 = 33,53m²
Sanitário masculino [(2,25+0,53+0,53+1,65+0,53+0,53+2,25+2,25+2,25+2,25+0,70+0,70+4,05)*2,85]-[6(0,35)+1,68] =58,34-3,78 = 54,56m²                                                                                                                                         Sanitário feminino [(7,50+7,35+0,7+0,7+0,5+0,5+0,5+0,5+2,25+2,25)*2,85]-[4(0,35+1,68)] =64,84-3,08 = 61,76m²
Sanitários para deficientes  [(2,25+2,25+1,95+1,95+2,25+2,25+1,95+1,95)*2,85]-[2(0,35)+2(1,89)] =47,88-4,48 = 43,4m²
Lavanderia  [(2,85+2,35+2,35)*2,85]=21,52m²
Depósito  [(2,30+2,30+2,85+2,85)*2,85]-(1,68)=27,68m²
Lactário + higienização  [(2,85+2,85+0,85+1,25+2+1,55+1,85+1,10+1,10+1,85)*2,85]-[0,60+2(1,68)] =49,16+3,96 = 45,20m²
Cozinha  [(4,65+4,05+1,65+0,40+4,0+2,85+1,0+0,70+0,70+1,0+0,70+0,70+5,25)*2,85]-[2(1,50)+4(1,68)+1,60] =68,54-11,32 = 57,22m²
Pátio + refeitório [(16,70+7,95+2,40+0,80+0,80+4,05+4,20+4,20+4,05+0,80+0,80+2,40)*4]-[2(1,50)+1,60+0,60+4(1,68)+6(1,89)] =196,60-23,23 = 173,34m²
Creche II  [(4,05+4,05+7,65+7,65)*1,50)]-[2(1,50)+2(1,89)+1,68] =35,10-6,66 =28,44m²
Solarium  [(3,95+2,98+3,38)*1,50-[2(1,50)+2(1,89)] =15,47-4,98 = 10,49m²
Creche I  [(6,45+2,70+2,40+4,05+5,25)*1,50]-[2(1,50)+2(1,89)+2(1,68)] =31,28-8,34 = 22,94m²
Repouso  [(2,25+2,25+4,80)*1,50]-[2(1,50*0,4)+1,68] = 21,15-2,88 = 18,27m²
Pré-escola  [(6,45+6,45+5,25+5,25+0,53+0,53)*1,50]-[2(1,50*0,4)+2(1,89) =36,69-4,98 =  31,71m²
Creche III  [(4,05+4,05+7,65+7,65+0,5+0,5)*1,50]-[2(1,5*0,4)+2(1,89)] =36,60-4,98 = 31,62m²
Atendimento/espera  [(5,40+4,0+1,65+0,65+3,70)*1,50-[1,60+2(1,89)+2(1,68)] = 23,1-8,74 = 14,36m²
Pré-escola [(7,65+7,65+4,05+4,05+0,50+0,50)*1,50]-[2(1,50*0,4)+1,89]=36,60-3,09 = 33,51m²
Pré-escola [(4,0+4,35+7,65+1,70+3,45+0,50+0,50)*1,50]-[3(1,50*0,4)+1,89] =33,22-3,69 = 29,53m²
</t>
    </r>
    <r>
      <rPr>
        <b/>
        <sz val="9"/>
        <color indexed="8"/>
        <rFont val="Arial"/>
        <family val="2"/>
      </rPr>
      <t>∑total</t>
    </r>
    <r>
      <rPr>
        <sz val="9"/>
        <color indexed="8"/>
        <rFont val="Arial"/>
        <family val="2"/>
      </rPr>
      <t>=70,62+33,53+54,56+61,76+43,10+21,52+27,68+45,20+57,22+173,34+28,44+10,49+22,94+18,27+31,71+31,62+14,36+33,51+29,53=</t>
    </r>
    <r>
      <rPr>
        <b/>
        <sz val="9"/>
        <color indexed="8"/>
        <rFont val="Arial"/>
        <family val="2"/>
      </rPr>
      <t xml:space="preserve"> 809,70m²</t>
    </r>
    <r>
      <rPr>
        <sz val="9"/>
        <color indexed="8"/>
        <rFont val="Arial"/>
        <family val="2"/>
      </rPr>
      <t xml:space="preserve">
</t>
    </r>
  </si>
  <si>
    <r>
      <t xml:space="preserve">Sanitário 
[(2,25+2,25+2,85+2,85+0,7+0,7+0,53+0,53+0,5+0,5+2,25+2,25+7,45)*2,85]-[2(0,35)+1,68] =73-2,38 = 70,62m²
Banho [(4,05+4,05+2,25+2,25)*2,85]-[2(0,35)+1,68] =35,91-2,38 = 33,53m²
Sanitário masculino [(2,25+0,53+0,53+1,65+0,53+0,53+2,25+2,25+2,25+2,25+0,70+0,70+4,05)*2,85]-[6(0,35)+1,68] =58,34-3,78 = 54,56m²                                                                                                                                         Sanitário feminino [(7,50+7,35+0,7+0,7+0,5+0,5+0,5+0,5+2,25+2,25)*2,85]-[4(0,35+1,68)] =64,84-3,08 = 61,76m²
Sanitários para deficientes  [(2,25+2,25+1,95+1,95+2,25+2,25+1,95+1,95)*2,85]-[2(0,35)+2(1,89)] =47,88-4,48 = 43,4m²
Lavanderia  [(2,85+2,35+2,35)*2,85]=21,52m²
Depósito  [(2,30+2,30+2,85+2,85)*2,85]-(1,68)=27,68m²
Lactário + higienização  [(2,85+2,85+0,85+1,25+2+1,55+1,85+1,10+1,10+1,85)*2,85]-[0,60+2(1,68)] =49,16+3,96 = 45,20m²
Cozinha  [(4,65+4,05+1,65+0,40+4,0+2,85+1,0+0,70+0,70+1,0+0,70+0,70+5,25)*2,85]-[2(1,50)+4(1,68)+1,60] =68,54-11,32 = 57,22m²
Pátio + refeitório [(16,70+7,95+2,40+0,80+0,80+4,05+4,20+4,20+4,05+0,80+0,80+2,40)*4]-[2(1,50)+1,60+0,60+4(1,68)+6(1,89)] =196,60-23,23 = 173,34m²
Creche II  [(4,05+4,05+7,65+7,65)*1,50)]-[2(1,50*0,4)+2(1,89)+1,68] =35,10-6,66 =28,44m²
Solarium  [(3,95+2,98+3,38)*1,50-[2(1,50*0,4)+2(1,89)] =15,47-4,98 = 10,49m²
Creche I  [(6,45+2,70+2,40+4,05+5,25)*1,50]-[2(1,50)+2(1,89)+2(1,68)] =31,28-8,34 = 22,94m²
Repouso  [(2,25+2,25+4,80)*1,50]-[2(1,50*0,4)+1,68] = 21,15-2,88 = 18,27m²
Pré-escola  [(6,45+6,45+5,25+5,25+0,53+0,53)*1,50]-[2(1,50*0,4)+2(1,89) =36,69-4,98 =  31,71m²
Creche III  [(4,05+4,05+7,65+7,65+0,5+0,5)*1,50]-[2(1,5*0,4)+2(1,89)] =36,60-4,98 = 31,62m²
Atendimento/espera  [(5,40+4,0+1,65+0,65+3,70)*1,50-[1,60+2(1,89)+2(1,68)] = 23,1-8,74 = 14,36m²
Pré-escola [(7,65+7,65+4,05+4,05+0,50+0,50)*1,50]-[2(1,50*0,4)+1,89]=36,60-3,09 = 33,51m²
Pré-escola [(4,0+4,35+7,65+1,70+3,45+0,50+0,50)*1,50]-[3(1,50*0,4)+1,89] =33,22-3,69 = 29,53m²
</t>
    </r>
    <r>
      <rPr>
        <b/>
        <sz val="9"/>
        <color indexed="8"/>
        <rFont val="Arial"/>
        <family val="2"/>
      </rPr>
      <t>∑total</t>
    </r>
    <r>
      <rPr>
        <sz val="9"/>
        <color indexed="8"/>
        <rFont val="Arial"/>
        <family val="2"/>
      </rPr>
      <t>=70,62+33,53+54,56+61,76+43,10+21,52+27,68+45,20+57,22+173,34+28,44+10,49+22,94+18,27+31,71+31,62+14,36+33,51+29,53=</t>
    </r>
    <r>
      <rPr>
        <b/>
        <sz val="9"/>
        <color indexed="8"/>
        <rFont val="Arial"/>
        <family val="2"/>
      </rPr>
      <t xml:space="preserve"> 809,70m²</t>
    </r>
    <r>
      <rPr>
        <sz val="9"/>
        <color indexed="8"/>
        <rFont val="Arial"/>
        <family val="2"/>
      </rPr>
      <t xml:space="preserve">
</t>
    </r>
  </si>
  <si>
    <r>
      <t xml:space="preserve">Creche II + Sanitário
[(6,75+6,30+7,80+7,65+7,65+7,65+7,65+7,80+2,25+2,25+4,05+4,05+0,8+0,8+0,70+0,70+0,50+0,50+0,53+0,53)*2,85]-[1,50+2(0,35)+1,50+2(1,89)+1,68]
=[76,91*2,85]-[6,16]
=213,03+(6,5*1,15)+(1,60*1,15)
=216,19-6,16
=216,19m²
Creche I
[(6,60+6,75+2,85+2,70+2,40+2,40+4,35+4,05+1,65+1,65)*2,85]-[2(1,50)+2(1,89)+2(1,68)]
=(35,4*2,85)-(10,14)
=90,75-10,14+(4,20*1,15)
=85,44m²
Repouso + banho
[(4,95+4,80+6,80+2,25+4,10+2,25+2,25+2,25+2,25)*2,85]-[2(1,50)+2(0,35)]
=90,92-3,7
=87,22-3,7
=83,52m²
Pré Escola + Sanitário masculino
[(7,95+7,50+6,60+6,30+2,25+6,15+6,50+0,7+0,7+0,53+0,53+0,39+0,39+2,25)*2,85+(4,05*4)+(0,53+3,55+5,25+6,45+6,45)*2,85)-[6(0,35)+2(1,50)+2(1,89)+1,68]
=(48,74*2,85)+16,2+(22,23*2,85)-10,56
=138,91+16,2+63,36-10,56
=207,91-10,56
=197,35m²
Creche III + Sanitário feminino
[(6,65+0,80+0,80)*4+(6,30+6,80+6,35+7,60+7,60+7,60+7,60+4,05+4,05+3,0+1,40)*2,85]-[2(1,50)+8(0,35)+2(1,89)+2(1,68)
=33+177,70-12,94
=197,76m²
Administração + almoxarifado
[(6,80+6,35+6,35+6,65+3,45+3,45+3,45+3,45+3,45+3,45)*2,85]-[2(1,60)+4(1,68)
=(46,85*2,65)-9,92
=114,23m²
Sala I Professor
[(4,20+4,05+5,95+5,80+4,05+3,90)*2,85]+[4(1,50)+2(1,68)]
=79,70-9,36
=70,34m²
Sanitários
[(4,05+1,95+1,95+1,95+1,95+4,20+2,25+2,25+2,25)*2,85]-[4(0,35)+4(1,89)]
=64,98-8,96
=56,02m²
Pré-escola + secretaria
[(7,45+5,35+7,65+7,65+4,35+4,35+4,35+4,35+2,50+2,65+0,50+0,50+3,50+3,50)*2,85]-[6(1,50)+2(1,89)+2(1,68)]+[(4,65*1,15)]
=167,15-16,14+5,35
=156,36m²
Pré-escola
[(4,20*4)+(4,05+4,05+4,20+0,5+0,50+7,65+7,50)*2,85]-[4(1,50)+2(1,89)]
=16,80+81,08-6
=91,88m²
Lactório + depósito + lavanderia
[(3*4)+(2,70+2,85+2,85+2,85+2,85+7,65+2,85+2,30+2,35+3,25+2,95)*2,85)]-[6(1,68)+2(0,60)]
=12+101,03-11,28
=101,75m²
Cozinha + Carga/Descarga
[(4,80*4)+(4,65+4,05+4,20+1,65+0,40+0,55+1,70+3,60+3,45+2,85+2,85+0,70+0,70+0,70+0,70)*2,85]-[4(1,50)+2(1,60)+8(1,68)]
=19,2+93,34-22,64
=89,90m²
∑total= 216,19+85,44+83,52+197,35+197,76+114,23+70,34+56,02+156,36
91,88+91,88+101,75+89,90= 1.460,74m²
+ Gradil (49,97+0,66+8,62+0,66)= 1.520,65m² + 436,87m² (Forro) = </t>
    </r>
    <r>
      <rPr>
        <b/>
        <sz val="9"/>
        <color indexed="8"/>
        <rFont val="Arial"/>
        <family val="2"/>
      </rPr>
      <t>1957,52m²</t>
    </r>
    <r>
      <rPr>
        <sz val="9"/>
        <color indexed="8"/>
        <rFont val="Arial"/>
        <family val="2"/>
      </rPr>
      <t xml:space="preserve">
</t>
    </r>
  </si>
  <si>
    <t>Conforme Projeto Arquitetônico (Hall)</t>
  </si>
  <si>
    <t>10 barras</t>
  </si>
  <si>
    <t>10 unidades</t>
  </si>
  <si>
    <t>5 unidades</t>
  </si>
  <si>
    <t>6 unidades</t>
  </si>
  <si>
    <t>2 unidades</t>
  </si>
  <si>
    <t>3 unidades</t>
  </si>
  <si>
    <t>18 unidades</t>
  </si>
  <si>
    <t>4 unidades</t>
  </si>
  <si>
    <r>
      <t xml:space="preserve">[19,40+7,25+(5,40*10)+7,25+19,40+6,60+3,60+3,45+4,20+3,05+4,30+4,45+2,80+4,45+4,30+3,05+(4,27*4)]= </t>
    </r>
    <r>
      <rPr>
        <b/>
        <sz val="9"/>
        <color indexed="8"/>
        <rFont val="Arial"/>
        <family val="2"/>
      </rPr>
      <t>171,63m</t>
    </r>
  </si>
  <si>
    <r>
      <t xml:space="preserve">[(19,40+6,60)*2+3,57(2)]= </t>
    </r>
    <r>
      <rPr>
        <b/>
        <sz val="9"/>
        <color indexed="8"/>
        <rFont val="Arial"/>
        <family val="2"/>
      </rPr>
      <t>59,14m</t>
    </r>
  </si>
  <si>
    <r>
      <t xml:space="preserve">(82,23+34,26+74,39+49,06+71,92) = </t>
    </r>
    <r>
      <rPr>
        <b/>
        <sz val="9"/>
        <color indexed="8"/>
        <rFont val="Arial"/>
        <family val="2"/>
      </rPr>
      <t>239,94m²</t>
    </r>
  </si>
  <si>
    <r>
      <t xml:space="preserve">(59,14*0,38*0,56) = </t>
    </r>
    <r>
      <rPr>
        <b/>
        <sz val="9"/>
        <color indexed="8"/>
        <rFont val="Arial"/>
        <family val="2"/>
      </rPr>
      <t>12,58m³</t>
    </r>
  </si>
  <si>
    <r>
      <t xml:space="preserve">(6,40+6,40) = </t>
    </r>
    <r>
      <rPr>
        <b/>
        <sz val="9"/>
        <color indexed="8"/>
        <rFont val="Arial"/>
        <family val="2"/>
      </rPr>
      <t>12,80m²</t>
    </r>
  </si>
  <si>
    <r>
      <t xml:space="preserve">(27,74+30,98+17,21+10,80+9,11+14,51+33,86+30,98+17,21+16,04+5,69+23,49+9,38+4,38+23,60+8,73+30,98+5,62+6,55+6,55+29,03+39,75+15+5,25+19,43)= </t>
    </r>
    <r>
      <rPr>
        <b/>
        <sz val="9"/>
        <color indexed="8"/>
        <rFont val="Arial"/>
        <family val="2"/>
      </rPr>
      <t>436,87m</t>
    </r>
  </si>
  <si>
    <r>
      <t>(436,87+17,25+11,12) =</t>
    </r>
    <r>
      <rPr>
        <b/>
        <sz val="9"/>
        <color indexed="8"/>
        <rFont val="Arial"/>
        <family val="2"/>
      </rPr>
      <t>465,24m²</t>
    </r>
  </si>
  <si>
    <r>
      <t xml:space="preserve">(6+10,80+12+1,80+3,60+1) = </t>
    </r>
    <r>
      <rPr>
        <b/>
        <sz val="9"/>
        <color indexed="8"/>
        <rFont val="Arial"/>
        <family val="2"/>
      </rPr>
      <t>35,2m</t>
    </r>
  </si>
  <si>
    <r>
      <t xml:space="preserve">(28,5+2,40+3,20+0,60+9) = </t>
    </r>
    <r>
      <rPr>
        <b/>
        <sz val="9"/>
        <color indexed="8"/>
        <rFont val="Arial"/>
        <family val="2"/>
      </rPr>
      <t>43,7m</t>
    </r>
  </si>
  <si>
    <t>50 unidades</t>
  </si>
  <si>
    <t>8 unidades</t>
  </si>
  <si>
    <r>
      <t xml:space="preserve">(6,50+13,50) = </t>
    </r>
    <r>
      <rPr>
        <b/>
        <sz val="9"/>
        <color indexed="8"/>
        <rFont val="Arial"/>
        <family val="2"/>
      </rPr>
      <t>20 metros</t>
    </r>
  </si>
  <si>
    <r>
      <rPr>
        <b/>
        <sz val="9"/>
        <color indexed="8"/>
        <rFont val="Arial"/>
        <family val="2"/>
      </rPr>
      <t>2 unidades</t>
    </r>
    <r>
      <rPr>
        <sz val="9"/>
        <color indexed="8"/>
        <rFont val="Arial"/>
        <family val="2"/>
      </rPr>
      <t xml:space="preserve"> (Secretaria e Administração)</t>
    </r>
  </si>
  <si>
    <t>9 unidades</t>
  </si>
  <si>
    <t>16 unidades</t>
  </si>
  <si>
    <t>45 unidades</t>
  </si>
  <si>
    <t xml:space="preserve"> 4 unidades</t>
  </si>
  <si>
    <r>
      <t xml:space="preserve">(20+8,30+9,70) = </t>
    </r>
    <r>
      <rPr>
        <b/>
        <sz val="9"/>
        <color indexed="8"/>
        <rFont val="Arial"/>
        <family val="2"/>
      </rPr>
      <t xml:space="preserve">38 metros </t>
    </r>
    <r>
      <rPr>
        <sz val="9"/>
        <color indexed="8"/>
        <rFont val="Arial"/>
        <family val="2"/>
      </rPr>
      <t xml:space="preserve">   (Secretaria, Administração e Sala/Professor)</t>
    </r>
  </si>
  <si>
    <r>
      <t xml:space="preserve">(1,20*3) = </t>
    </r>
    <r>
      <rPr>
        <b/>
        <sz val="9"/>
        <color indexed="8"/>
        <rFont val="Arial"/>
        <family val="2"/>
      </rPr>
      <t>3,60m</t>
    </r>
  </si>
  <si>
    <r>
      <t xml:space="preserve">(11,81*1,58) = </t>
    </r>
    <r>
      <rPr>
        <b/>
        <sz val="9"/>
        <color indexed="8"/>
        <rFont val="Arial"/>
        <family val="2"/>
      </rPr>
      <t>18,66m²</t>
    </r>
  </si>
  <si>
    <r>
      <rPr>
        <b/>
        <sz val="9"/>
        <color indexed="8"/>
        <rFont val="Arial"/>
        <family val="2"/>
      </rPr>
      <t>1,50 metros</t>
    </r>
    <r>
      <rPr>
        <sz val="9"/>
        <color indexed="8"/>
        <rFont val="Arial"/>
        <family val="2"/>
      </rPr>
      <t xml:space="preserve"> (Em frente ao portão metálico de abrir)</t>
    </r>
  </si>
  <si>
    <r>
      <t xml:space="preserve">(2*4) = </t>
    </r>
    <r>
      <rPr>
        <b/>
        <sz val="9"/>
        <color indexed="8"/>
        <rFont val="Arial"/>
        <family val="2"/>
      </rPr>
      <t>8m²</t>
    </r>
  </si>
  <si>
    <r>
      <rPr>
        <b/>
        <sz val="9"/>
        <color indexed="8"/>
        <rFont val="Arial"/>
        <family val="2"/>
      </rPr>
      <t>30 metros</t>
    </r>
    <r>
      <rPr>
        <sz val="9"/>
        <color indexed="8"/>
        <rFont val="Arial"/>
        <family val="2"/>
      </rPr>
      <t xml:space="preserve"> (Frente)</t>
    </r>
  </si>
  <si>
    <r>
      <t xml:space="preserve">(3,50*3,11) = </t>
    </r>
    <r>
      <rPr>
        <b/>
        <sz val="9"/>
        <color indexed="8"/>
        <rFont val="Arial"/>
        <family val="2"/>
      </rPr>
      <t>10,90m²</t>
    </r>
  </si>
  <si>
    <r>
      <t>(3,00*6,05)=</t>
    </r>
    <r>
      <rPr>
        <b/>
        <sz val="9"/>
        <color indexed="8"/>
        <rFont val="Arial"/>
        <family val="2"/>
      </rPr>
      <t>18,15m²</t>
    </r>
  </si>
  <si>
    <r>
      <t xml:space="preserve">(2,00*6,00) = </t>
    </r>
    <r>
      <rPr>
        <b/>
        <sz val="9"/>
        <color indexed="8"/>
        <rFont val="Arial"/>
        <family val="2"/>
      </rPr>
      <t>12m²</t>
    </r>
  </si>
  <si>
    <r>
      <rPr>
        <sz val="9"/>
        <color indexed="8"/>
        <rFont val="Arial"/>
        <family val="2"/>
      </rPr>
      <t>(3,95+4,10+6,35+3,35+3,95+4,10+6,33)*1,50 = 48,20m² + Frente [(2*7,90)+(2*6,25)+12,5]= 48,20 + 28,3 =</t>
    </r>
    <r>
      <rPr>
        <b/>
        <sz val="9"/>
        <color indexed="8"/>
        <rFont val="Arial"/>
        <family val="2"/>
      </rPr>
      <t xml:space="preserve"> 76,5m²  </t>
    </r>
  </si>
  <si>
    <r>
      <t xml:space="preserve">(0,80*1,10*9)= </t>
    </r>
    <r>
      <rPr>
        <b/>
        <sz val="9"/>
        <color indexed="8"/>
        <rFont val="Arial"/>
        <family val="2"/>
      </rPr>
      <t>7,92m²</t>
    </r>
  </si>
  <si>
    <r>
      <t xml:space="preserve">P1:5m *2= 10m
P2: (0,90+0,60)*12= 18m
P3: (0,80+0,60)*15= 21m
P4: (1,80+0,3)*1= 2,10m
P6: (1+0,30)*1= 1,3m
J1: (1,50+0,60+1,50+0,60)*19= 79,80m
J2: (2,40+0,60+2,40+0,60)*1=6m
J3: (1,60+0,60+1,60+0,60)*2=8,80m
J4: (0,60+0,40+0,60+0,40)*1=2m
JB: (0,50+0,40+0,50+0,40)*18=32,4m
</t>
    </r>
    <r>
      <rPr>
        <b/>
        <sz val="9"/>
        <color indexed="8"/>
        <rFont val="Arial"/>
        <family val="2"/>
      </rPr>
      <t>∑=181,40m</t>
    </r>
  </si>
  <si>
    <r>
      <t xml:space="preserve">Creche II + Sanitário
[(6,75+6,30+7,80+7,65+7,65+7,65+7,65+7,80+2,25+2,25+4,05+4,05+0,8+0,8+0,70+0,70+0,50+0,50+0,53+0,53)*2,85]-[1,50+2(0,35)+1,50+2(1,89)+1,68]
=[76,91*2,85]-[6,16]
=213,03+(6,5*1,15)+(1,60*1,15)
=216,19-6,16
=216,19m²
Creche I
[(6,60+6,75+2,85+2,70+2,40+2,40+4,35+4,05+1,65+1,65)*2,85]-[2(1,50)+2(1,89)+2(1,68)]
=(35,4*2,85)-(10,14)
=90,75-10,14+(4,20*1,15)
=85,44m²
Repouso + banho
[(4,95+4,80+6,80+2,25+4,10+2,25+2,25+2,25+2,25)*2,85]-[2(1,50)+2(0,35)]
=90,92-3,7
=87,22-3,7
=83,52m²
Pré Escola + Sanitário masculino
[(7,95+7,50+6,60+6,30+2,25+6,15+6,50+0,7+0,7+0,53+0,53+0,39+0,39+2,25)*2,85+(4,05*4)+(0,53+3,55+5,25+6,45+6,45)*2,85)-[6(0,35)+2(1,50)+2(1,89)+1,68]
=(48,74*2,85)+16,2+(22,23*2,85)-10,56
=138,91+16,2+63,36-10,56
=207,91-10,56
=197,35m²
Creche III + Sanitário feminino
[(6,65+0,80+0,80)*4+(6,30+6,80+6,35+7,60+7,60+7,60+7,60+4,05+4,05+3,0+1,40)*2,85]-[2(1,50)+8(0,35)+2(1,89)+2(1,68)
=33+177,70-12,94
=197,76m²
Administração + almoxarifado
[(6,80+6,35+6,35+6,65+3,45+3,45+3,45+3,45+3,45+3,45)*2,85]-[2(1,60)+4(1,68)
=(46,85*2,65)-9,92
=114,23m²
Sala I Professor
[(4,20+4,05+5,95+5,80+4,05+3,90)*2,85]+[4(1,50)+2(1,68)]
=79,70-9,36
=70,34m²
Sanitários
[(4,05+1,95+1,95+1,95+1,95+4,20+2,25+2,25+2,25)*2,85]-[4(0,35)+4(1,89)]
=64,98-8,96
=56,02m²
Pré-escola + secretaria
[(7,45+5,35+7,65+7,65+4,35+4,35+4,35+4,35+2,50+2,65+0,50+0,50+3,50+3,50)*2,85]-[6(1,50)+2(1,89)+2(1,68)]+[(4,65*1,15)]
=167,15-16,14+5,35
=156,36m²
Pré-escola
[(4,20*4)+(4,05+4,05+4,20+0,5+0,50+7,65+7,50)*2,85]-[4(1,50)+2(1,89)]
=16,80+81,08-6
=91,88m²
Lactório + depósito + lavanderia
[(3*4)+(2,70+2,85+2,85+2,85+2,85+7,65+2,85+2,30+2,35+3,25+2,95)*2,85)]-[6(1,68)+2(0,60)]
=12+101,03-11,28
=101,75m²
Cozinha + Carga/Descarga
[(4,80*4)+(4,65+4,05+4,20+1,65+0,40+0,55+1,70+3,60+3,45+2,85+2,85+0,70+0,70+0,70+0,70)*2,85]-[4(1,50)+2(1,60)+8(1,68)]
=19,2+93,34-22,64
=89,90m²
∑total= 216,19+85,44+83,52+197,35+197,76+114,23+70,34+56,02+156,36
91,88+91,88+101,75+89,90= 1.460,74m²
+ Gradil (49,97+0,66+8,62+0,66)= 1.520,65m²
1.520,65-809,70=710,95m²
Reboco e Chapisco parte do muro existente 
34,35-13,20=21,15*2,10(altura)= 44,41m²
</t>
    </r>
    <r>
      <rPr>
        <b/>
        <sz val="9"/>
        <color indexed="8"/>
        <rFont val="Arial"/>
        <family val="2"/>
      </rPr>
      <t>∑</t>
    </r>
    <r>
      <rPr>
        <sz val="9"/>
        <color indexed="8"/>
        <rFont val="Arial"/>
        <family val="2"/>
      </rPr>
      <t>=710,95+44,41=</t>
    </r>
    <r>
      <rPr>
        <b/>
        <sz val="9"/>
        <color indexed="8"/>
        <rFont val="Arial"/>
        <family val="2"/>
      </rPr>
      <t>755,36m²</t>
    </r>
    <r>
      <rPr>
        <sz val="9"/>
        <color indexed="8"/>
        <rFont val="Arial"/>
        <family val="2"/>
      </rPr>
      <t xml:space="preserve">
</t>
    </r>
  </si>
  <si>
    <r>
      <t xml:space="preserve">A cada dois metros                                                                                                                                     Frente: 35,46/2= 17,73*1,9= 33,69m
14,01+26,73+28,63+33,96=103,33/2=51,66/1,2=62m
</t>
    </r>
    <r>
      <rPr>
        <b/>
        <sz val="9"/>
        <color indexed="8"/>
        <rFont val="Arial"/>
        <family val="2"/>
      </rPr>
      <t>∑</t>
    </r>
    <r>
      <rPr>
        <sz val="9"/>
        <color indexed="8"/>
        <rFont val="Arial"/>
        <family val="2"/>
      </rPr>
      <t>=33,69+62=</t>
    </r>
    <r>
      <rPr>
        <b/>
        <sz val="9"/>
        <color indexed="8"/>
        <rFont val="Arial"/>
        <family val="2"/>
      </rPr>
      <t>95,69m</t>
    </r>
  </si>
  <si>
    <r>
      <t xml:space="preserve">Frente da rua: 35,46m *1,90= 67,37m²
Frente da creche: 110m²
Entorno da creche (larg. 1,20)= 134,06+9,94= 144m²
∑=67,67+110+144= 321,37m²
Área da rampa= 2,71m²
321,37m²-2,71m²=  </t>
    </r>
    <r>
      <rPr>
        <b/>
        <sz val="9"/>
        <color indexed="8"/>
        <rFont val="Arial"/>
        <family val="2"/>
      </rPr>
      <t>318,66m²</t>
    </r>
  </si>
  <si>
    <r>
      <t xml:space="preserve">Lateral esquerda + fundos
(31,86+39,17+gradil (15,11+0,9+0,30+0,30+0,29+0,29+0,29+0,30+4,72= </t>
    </r>
    <r>
      <rPr>
        <b/>
        <sz val="9"/>
        <rFont val="Arial"/>
        <family val="2"/>
      </rPr>
      <t>93,24m²</t>
    </r>
  </si>
  <si>
    <r>
      <t xml:space="preserve">35,46m (frente)*0,40= </t>
    </r>
    <r>
      <rPr>
        <b/>
        <sz val="9"/>
        <color indexed="8"/>
        <rFont val="Arial"/>
        <family val="2"/>
      </rPr>
      <t>14,18m²</t>
    </r>
  </si>
  <si>
    <r>
      <rPr>
        <b/>
        <sz val="9"/>
        <color indexed="8"/>
        <rFont val="Arial"/>
        <family val="2"/>
      </rPr>
      <t>206,19m²</t>
    </r>
    <r>
      <rPr>
        <sz val="9"/>
        <color indexed="8"/>
        <rFont val="Arial"/>
        <family val="2"/>
      </rPr>
      <t xml:space="preserve"> (Conforme Projeto Arquitetônico)</t>
    </r>
  </si>
  <si>
    <r>
      <t xml:space="preserve">22,68(p2)+25,2(p3)= </t>
    </r>
    <r>
      <rPr>
        <b/>
        <sz val="9"/>
        <color indexed="8"/>
        <rFont val="Arial"/>
        <family val="2"/>
      </rPr>
      <t>47,88m²</t>
    </r>
  </si>
  <si>
    <r>
      <t xml:space="preserve">1.520,65-809,70=710,95m²
Pintura do muro existente: 34,35*2,10= 72,13m²
</t>
    </r>
    <r>
      <rPr>
        <b/>
        <sz val="9"/>
        <color indexed="8"/>
        <rFont val="Arial"/>
        <family val="2"/>
      </rPr>
      <t>∑</t>
    </r>
    <r>
      <rPr>
        <sz val="9"/>
        <color indexed="8"/>
        <rFont val="Arial"/>
        <family val="2"/>
      </rPr>
      <t xml:space="preserve">=783,08m² + 436,87 (Forro) = </t>
    </r>
    <r>
      <rPr>
        <b/>
        <sz val="9"/>
        <color indexed="8"/>
        <rFont val="Arial"/>
        <family val="2"/>
      </rPr>
      <t>1219,95m²</t>
    </r>
  </si>
  <si>
    <r>
      <t xml:space="preserve">(3,15*2)+6,01= 12,32m² = muro (2*2,10)= 4,2m²
</t>
    </r>
    <r>
      <rPr>
        <b/>
        <sz val="9"/>
        <color indexed="8"/>
        <rFont val="Arial"/>
        <family val="2"/>
      </rPr>
      <t>∑=16,51m²</t>
    </r>
  </si>
  <si>
    <r>
      <t xml:space="preserve">[(2,85*0,40)+(1,50*0,4)+(2,85*0,40)]+[(3,45*0,30)+(1,05*0,30)+(2,18*0,30)]=(1,14+0,6+1,14+1,03+0,31+0,65)= </t>
    </r>
    <r>
      <rPr>
        <b/>
        <sz val="9"/>
        <color indexed="8"/>
        <rFont val="Arial"/>
        <family val="2"/>
      </rPr>
      <t>4,87m²</t>
    </r>
  </si>
  <si>
    <t>Área total terreno</t>
  </si>
  <si>
    <t>Reservatório de polietileno de 2000L, inclusive peça de apoio 6x16 cm, exclusive flanges e torneira de bóia</t>
  </si>
  <si>
    <r>
      <t xml:space="preserve">(621,05-7,37-7,37) = </t>
    </r>
    <r>
      <rPr>
        <b/>
        <sz val="9"/>
        <color indexed="8"/>
        <rFont val="Arial"/>
        <family val="2"/>
      </rPr>
      <t>606,31m²</t>
    </r>
  </si>
  <si>
    <t>ESCAVAÇÕES</t>
  </si>
  <si>
    <t>Escavação manual em material de 1a. categoria, até 1.50 m de profundidad</t>
  </si>
  <si>
    <t>3.2.2</t>
  </si>
  <si>
    <t>3.2.1</t>
  </si>
  <si>
    <t>Reaterro apiloado de cavas de fundação, em camadas de 20 cm</t>
  </si>
  <si>
    <t xml:space="preserve">Lastro de brita 3 e 4, apiloado manualmente </t>
  </si>
  <si>
    <t xml:space="preserve"> Lastro de brita 3 e 4, apiloado manualmente</t>
  </si>
  <si>
    <t xml:space="preserve"> INSUMOS BASICOS - CIVIL</t>
  </si>
  <si>
    <t>AGREGADOS, AGLOMERANTES E MISTURAS</t>
  </si>
  <si>
    <t>Serviços   30203</t>
  </si>
  <si>
    <r>
      <rPr>
        <b/>
        <sz val="9"/>
        <color indexed="8"/>
        <rFont val="Arial"/>
        <family val="2"/>
      </rPr>
      <t>Material: 020519</t>
    </r>
    <r>
      <rPr>
        <sz val="9"/>
        <color indexed="8"/>
        <rFont val="Arial"/>
        <family val="2"/>
      </rPr>
      <t xml:space="preserve"> BRITA 3 - </t>
    </r>
    <r>
      <rPr>
        <b/>
        <sz val="9"/>
        <color indexed="8"/>
        <rFont val="Arial"/>
        <family val="2"/>
      </rPr>
      <t xml:space="preserve">R$66,03 </t>
    </r>
    <r>
      <rPr>
        <sz val="9"/>
        <color indexed="8"/>
        <rFont val="Arial"/>
        <family val="2"/>
      </rPr>
      <t xml:space="preserve">-&gt; Substituída por  </t>
    </r>
    <r>
      <rPr>
        <b/>
        <sz val="9"/>
        <color indexed="8"/>
        <rFont val="Arial"/>
        <family val="2"/>
      </rPr>
      <t xml:space="preserve">020517 </t>
    </r>
    <r>
      <rPr>
        <sz val="9"/>
        <color indexed="8"/>
        <rFont val="Arial"/>
        <family val="2"/>
      </rPr>
      <t xml:space="preserve">BRITA 1 - </t>
    </r>
    <r>
      <rPr>
        <b/>
        <sz val="9"/>
        <color indexed="8"/>
        <rFont val="Arial"/>
        <family val="2"/>
      </rPr>
      <t>R$66,78      -                                     Preço Total do Item 30203 = R$66,78-R$66,03 = R$0,75 -</t>
    </r>
    <r>
      <rPr>
        <sz val="9"/>
        <color indexed="8"/>
        <rFont val="Arial"/>
        <family val="2"/>
      </rPr>
      <t xml:space="preserve">&gt; R$138,48+R$0,75 = </t>
    </r>
    <r>
      <rPr>
        <b/>
        <sz val="9"/>
        <color indexed="8"/>
        <rFont val="Arial"/>
        <family val="2"/>
      </rPr>
      <t>R$139,23</t>
    </r>
  </si>
  <si>
    <t>13.1.3</t>
  </si>
  <si>
    <r>
      <rPr>
        <b/>
        <sz val="9"/>
        <color indexed="8"/>
        <rFont val="Arial"/>
        <family val="2"/>
      </rPr>
      <t>Brocas</t>
    </r>
    <r>
      <rPr>
        <sz val="9"/>
        <color indexed="8"/>
        <rFont val="Arial"/>
        <family val="2"/>
      </rPr>
      <t xml:space="preserve"> (A = Л*r²) = Л*0,10² = 0,03 * 0,5 (profundidade) = 0,0157  * 5 (brocas/sapata) = 0,078 * 61 (sapatas) =</t>
    </r>
    <r>
      <rPr>
        <b/>
        <sz val="9"/>
        <color indexed="8"/>
        <rFont val="Arial"/>
        <family val="2"/>
      </rPr>
      <t xml:space="preserve"> 4,79m³</t>
    </r>
    <r>
      <rPr>
        <sz val="9"/>
        <color indexed="8"/>
        <rFont val="Arial"/>
        <family val="2"/>
      </rPr>
      <t xml:space="preserve">        </t>
    </r>
    <r>
      <rPr>
        <b/>
        <sz val="9"/>
        <color indexed="8"/>
        <rFont val="Arial"/>
        <family val="2"/>
      </rPr>
      <t>Sapatas</t>
    </r>
    <r>
      <rPr>
        <sz val="9"/>
        <color indexed="8"/>
        <rFont val="Arial"/>
        <family val="2"/>
      </rPr>
      <t xml:space="preserve"> (124,28*1,50 = </t>
    </r>
    <r>
      <rPr>
        <b/>
        <sz val="9"/>
        <color indexed="8"/>
        <rFont val="Arial"/>
        <family val="2"/>
      </rPr>
      <t>186,42m³</t>
    </r>
    <r>
      <rPr>
        <sz val="9"/>
        <color indexed="8"/>
        <rFont val="Arial"/>
        <family val="2"/>
      </rPr>
      <t xml:space="preserve">)              </t>
    </r>
    <r>
      <rPr>
        <b/>
        <sz val="9"/>
        <color indexed="8"/>
        <rFont val="Arial"/>
        <family val="2"/>
      </rPr>
      <t>Baldrames</t>
    </r>
    <r>
      <rPr>
        <sz val="9"/>
        <color indexed="8"/>
        <rFont val="Arial"/>
        <family val="2"/>
      </rPr>
      <t xml:space="preserve"> [21,78-(315,05*0,02)]= </t>
    </r>
    <r>
      <rPr>
        <b/>
        <sz val="9"/>
        <color indexed="8"/>
        <rFont val="Arial"/>
        <family val="2"/>
      </rPr>
      <t xml:space="preserve">15,47m³                             Ʃ= </t>
    </r>
    <r>
      <rPr>
        <sz val="9"/>
        <color indexed="8"/>
        <rFont val="Arial"/>
        <family val="2"/>
      </rPr>
      <t>4,79+186,42+15,47</t>
    </r>
    <r>
      <rPr>
        <b/>
        <sz val="9"/>
        <color indexed="8"/>
        <rFont val="Arial"/>
        <family val="2"/>
      </rPr>
      <t xml:space="preserve"> = 206,68m³</t>
    </r>
  </si>
  <si>
    <r>
      <t>(206,68-69,79-5,73 =</t>
    </r>
    <r>
      <rPr>
        <b/>
        <sz val="9"/>
        <color indexed="8"/>
        <rFont val="Arial"/>
        <family val="2"/>
      </rPr>
      <t xml:space="preserve"> 131,16m³</t>
    </r>
    <r>
      <rPr>
        <sz val="9"/>
        <color indexed="8"/>
        <rFont val="Arial"/>
        <family val="2"/>
      </rPr>
      <t>)</t>
    </r>
  </si>
  <si>
    <r>
      <t xml:space="preserve">Sapatas (96,52+78,32+43,8+35,71=183,35m²)   Baldrames (134,89+138,64+41,52=315,05m²)  </t>
    </r>
    <r>
      <rPr>
        <b/>
        <sz val="9"/>
        <color indexed="8"/>
        <rFont val="Arial"/>
        <family val="2"/>
      </rPr>
      <t>∑fôrma=498,4m²</t>
    </r>
  </si>
  <si>
    <r>
      <t xml:space="preserve">Sapatas (18,13+13,4+11,59+4,89=48,01m³)   Baldrames (9,16+9,69+2,93=21,78m³)  </t>
    </r>
    <r>
      <rPr>
        <b/>
        <sz val="9"/>
        <color indexed="8"/>
        <rFont val="Arial"/>
        <family val="2"/>
      </rPr>
      <t>∑concreto=69,79m³</t>
    </r>
  </si>
  <si>
    <r>
      <t xml:space="preserve">Sapatas (896,6+712,3+691,7+223,3=2.523,9Kg)   Baldrames (344,4+392+118,7=495,1Kg)  </t>
    </r>
    <r>
      <rPr>
        <b/>
        <sz val="9"/>
        <color indexed="8"/>
        <rFont val="Arial"/>
        <family val="2"/>
      </rPr>
      <t xml:space="preserve">
∑CA-50=3.019Kg</t>
    </r>
  </si>
  <si>
    <r>
      <t xml:space="preserve">Sapatas (86,4+70,9+37,3+33,6=228,2Kg)   Baldrames (119+122,8+40,6=282,40Kg)  </t>
    </r>
    <r>
      <rPr>
        <b/>
        <sz val="9"/>
        <color indexed="8"/>
        <rFont val="Arial"/>
        <family val="2"/>
      </rPr>
      <t xml:space="preserve">
∑CA-60=510,60Kg</t>
    </r>
  </si>
  <si>
    <r>
      <t>(124,28*0,05=</t>
    </r>
    <r>
      <rPr>
        <b/>
        <sz val="9"/>
        <color indexed="8"/>
        <rFont val="Arial"/>
        <family val="2"/>
      </rPr>
      <t xml:space="preserve"> 6,21m³</t>
    </r>
    <r>
      <rPr>
        <sz val="9"/>
        <color indexed="8"/>
        <rFont val="Arial"/>
        <family val="2"/>
      </rPr>
      <t>)</t>
    </r>
  </si>
  <si>
    <r>
      <t xml:space="preserve">Vigas (8,9+8,36+2,64=19,9m³)          Pilares [(1,8*11)+2,16+0,36=22,32m³]            Lajes (56,2m³)       </t>
    </r>
    <r>
      <rPr>
        <b/>
        <sz val="9"/>
        <color indexed="8"/>
        <rFont val="Arial"/>
        <family val="2"/>
      </rPr>
      <t>∑concreto=56,2+19,9+22,32=98,42m³</t>
    </r>
  </si>
  <si>
    <r>
      <t xml:space="preserve">Vigas (393,2+388,3+119,5=901Kg)          Pilares [(88,6*11)+98,9+17,7=1091,20Kg]            Lajes (706,90+725,4+645,6+499,2=2.577,10Kg)       </t>
    </r>
    <r>
      <rPr>
        <b/>
        <sz val="9"/>
        <color indexed="8"/>
        <rFont val="Arial"/>
        <family val="2"/>
      </rPr>
      <t>∑CA-50=2.577,10+901+1.091,20=4.569,3Kg</t>
    </r>
  </si>
  <si>
    <r>
      <t xml:space="preserve">Vigas (118,7+109,5+33,2=261,4Kg)          Pilares [(37,3*11)+39,6+7,5=457,4Kg]            Lajes (218,6+199,3=417,9Kg)        </t>
    </r>
    <r>
      <rPr>
        <b/>
        <sz val="9"/>
        <color indexed="8"/>
        <rFont val="Arial"/>
        <family val="2"/>
      </rPr>
      <t>∑CA-60=417,9+261,4+457,4=1.136,4Kg</t>
    </r>
  </si>
  <si>
    <r>
      <t xml:space="preserve">Vigas (1140,05+126,15+41,85=308,05m²)          Pilares [(30*11)+32,4+6,0=368,4m²]            Lajes (468,3m²)      </t>
    </r>
    <r>
      <rPr>
        <b/>
        <sz val="9"/>
        <color indexed="8"/>
        <rFont val="Arial"/>
        <family val="2"/>
      </rPr>
      <t>∑fôrma=468,3+305,05+368,4=1.144,75m²</t>
    </r>
  </si>
  <si>
    <t>Pintura impermeabilizante com igolflex ou equivalente a 3 demãos (Calhas e Baldrames)</t>
  </si>
  <si>
    <r>
      <t xml:space="preserve">Calhas (59,14*0,56= 33,11m²)      Baldrames (51,96*2 faces= 103,92m²)     </t>
    </r>
    <r>
      <rPr>
        <b/>
        <sz val="9"/>
        <color indexed="8"/>
        <rFont val="Arial"/>
        <family val="2"/>
      </rPr>
      <t>∑ = 33,11+103,92=</t>
    </r>
    <r>
      <rPr>
        <sz val="9"/>
        <color indexed="8"/>
        <rFont val="Arial"/>
        <family val="2"/>
      </rPr>
      <t xml:space="preserve"> </t>
    </r>
    <r>
      <rPr>
        <b/>
        <sz val="9"/>
        <color indexed="8"/>
        <rFont val="Arial"/>
        <family val="2"/>
      </rPr>
      <t>137,03m²</t>
    </r>
  </si>
  <si>
    <t>3.1.2</t>
  </si>
  <si>
    <t>Apiloamento do fundo de vala com maço de 30 a 60kg</t>
  </si>
  <si>
    <r>
      <rPr>
        <b/>
        <sz val="9"/>
        <color indexed="8"/>
        <rFont val="Arial"/>
        <family val="2"/>
      </rPr>
      <t>Áreas Sapatas</t>
    </r>
    <r>
      <rPr>
        <sz val="9"/>
        <color indexed="8"/>
        <rFont val="Arial"/>
        <family val="2"/>
      </rPr>
      <t xml:space="preserve"> (17,16+12+12,79+5,78+5,28+1,69+18,04+8,98+6,12+8,4+7,83+0,64+12,6+1,53+3,24+2,2 = </t>
    </r>
    <r>
      <rPr>
        <b/>
        <sz val="9"/>
        <color indexed="8"/>
        <rFont val="Arial"/>
        <family val="2"/>
      </rPr>
      <t>124,28m²</t>
    </r>
    <r>
      <rPr>
        <sz val="9"/>
        <color indexed="8"/>
        <rFont val="Arial"/>
        <family val="2"/>
      </rPr>
      <t>)</t>
    </r>
  </si>
  <si>
    <t>PERÍO DE LITATÓRIO</t>
  </si>
  <si>
    <t>360 dias</t>
  </si>
  <si>
    <t>Barracão para almoxarifado área de 10.90m2, de chapa de compensado 12mm e pontaletes 8x8cm, piso
cimentado e cobertura de telha de fibrocimento de 6mm, inclusive ponto de luz, conf. projeto (2 utilizações)</t>
  </si>
  <si>
    <t>Refeitório com paredes de chapa de compens. 12mm e pontaletes 8x8cm, piso ciment. e cobert. de telhas
fibroc. 6mm, incl. ponto de luz e cx. de inspeção (cons. 1.21m2/func./turno), conf. projeto (2 utilização)</t>
  </si>
  <si>
    <t>Unidade de sanitário e vestiário de 20 a 40 func. área 25.40m2, paredes de chapa compens. 12mm e
pontalete 8x8cm, piso cimentado, cobert. telha fibroc. 6mm, incl. inst. de luz e cx. de inspeção, conf. projeto
(2 utilizações)</t>
  </si>
  <si>
    <t>Galpão para serraria e carpintaria área 12.00m2, em peças de madeira 8x8cm e contraventamento de
5x7cm, cobertura de telhas de fibroc. de 6mm, inclusive ponto e cabo de alimentação da máquina, conf.
projeto (2 utilizações)</t>
  </si>
  <si>
    <t>Cabo de cobre termoplástico, com isolamento para 1000V, seção de 50 mm2</t>
  </si>
  <si>
    <t>17 unidades</t>
  </si>
  <si>
    <t>Lavatório de louça branca, padrão popular, marcas de referência Deca, Celite ou Ideal Standard, inclusive
acessórios em PVC, exceto torneira</t>
  </si>
  <si>
    <t xml:space="preserve">Torneira pressão cromada diâm. 1/2" para lavatório, marcas de referência Fabrimar, Deca ou Docol </t>
  </si>
  <si>
    <t>Torneira de metal com borda roscável, marcas de referência Fabrimar, Deca ou Docol</t>
  </si>
  <si>
    <t>Cuba de aço inox n° 1(dim.460x300x150)mm, marcas de referência Franke, Strake, tramontina, inclusive válvula de metal 31/2"  e sifão cromado 1 x 1/2", excl. torneira</t>
  </si>
  <si>
    <t xml:space="preserve">Bancada e tanque para panelões em granito cinza andorinha, esp. 2cm, dim. 0.80x1.10m, base de concreto e apoio em alvenaria, frontão h=10cm, incl. válvula e sifão, exclusive torneira, conf. det. Projeto </t>
  </si>
  <si>
    <t xml:space="preserve">2x(3,45x0,50)+(2,85x0,30)+(1,50x0,50)+(3,00x0,40)+(3,65x0,60)+(1,95x0,60)+(1,80x0,60)+(2,85x0,60)+(1,60x0,40)+(1,05x0,65)+(1,70x0,60)+(0,60x0,55)+(1,25x0,50)+2x(2,85x0,40)+(1,50x0,40)+(2,80x0,50)+(3,50x0,50)+(1,60x0,40)+(2,18x0,30)+(1,65x0,30)+(3,15x0,30)+(3,00x0,40)+(1,50x0,50)+(2,85x0,30)+2x(4,05x0,50)+(2,00x0,40)+(1,15x0,50)+(3,00x0,40)+(0,75x0,60)+(4,05x0,60)+(1,65x0,60)+(1,20x0,60) = 38,49 m2 </t>
  </si>
  <si>
    <r>
      <rPr>
        <b/>
        <sz val="9"/>
        <color indexed="8"/>
        <rFont val="Arial"/>
        <family val="2"/>
      </rPr>
      <t>Banheiros PCD:</t>
    </r>
    <r>
      <rPr>
        <sz val="9"/>
        <color indexed="8"/>
        <rFont val="Arial"/>
        <family val="2"/>
      </rPr>
      <t xml:space="preserve"> 2 und; </t>
    </r>
    <r>
      <rPr>
        <b/>
        <sz val="9"/>
        <color indexed="8"/>
        <rFont val="Arial"/>
        <family val="2"/>
      </rPr>
      <t xml:space="preserve">Cozinha: </t>
    </r>
    <r>
      <rPr>
        <sz val="9"/>
        <color indexed="8"/>
        <rFont val="Arial"/>
        <family val="2"/>
      </rPr>
      <t>1 und.</t>
    </r>
  </si>
  <si>
    <r>
      <rPr>
        <b/>
        <sz val="9"/>
        <color indexed="8"/>
        <rFont val="Arial"/>
        <family val="2"/>
      </rPr>
      <t>Para uso nas cubas de aço inox e cubas de louça:</t>
    </r>
    <r>
      <rPr>
        <sz val="9"/>
        <color indexed="8"/>
        <rFont val="Arial"/>
        <family val="2"/>
      </rPr>
      <t xml:space="preserve"> (17+5) = 22 unidades</t>
    </r>
  </si>
  <si>
    <r>
      <t xml:space="preserve">Área Baldrames = 51,96m²         Área Total = 621,05m²        Total = 621,05-51,96 = 569,09m² * 0,2 (Espessura baldrames) = </t>
    </r>
    <r>
      <rPr>
        <b/>
        <sz val="9"/>
        <color indexed="8"/>
        <rFont val="Arial"/>
        <family val="2"/>
      </rPr>
      <t xml:space="preserve">113,32m³ - 21,78m³ (concreto baldrame) = 91,54 </t>
    </r>
  </si>
  <si>
    <t>(39,75+132,44+19,43)= 191,62m² (refeitorio, pátio, atendimento/espera)</t>
  </si>
  <si>
    <t>Caixa sifonada em PVC, diâm. 150mm, com grelha e porta grelha quadrados, em aço inox</t>
  </si>
  <si>
    <t>Ralo sifonado em PVC 100x100mm, com grelha PVC</t>
  </si>
  <si>
    <t>14.3.2</t>
  </si>
  <si>
    <t>14.3.3</t>
  </si>
  <si>
    <t>14.3.4</t>
  </si>
  <si>
    <t>14.3.5</t>
  </si>
  <si>
    <t>14.3.6</t>
  </si>
  <si>
    <t>14.3.7</t>
  </si>
  <si>
    <t>14.3.8</t>
  </si>
  <si>
    <t>14.5.3</t>
  </si>
  <si>
    <t>14.5.4</t>
  </si>
  <si>
    <t>14.5.5</t>
  </si>
  <si>
    <t>14.09</t>
  </si>
  <si>
    <t>14.09.1</t>
  </si>
  <si>
    <t>14.09.2</t>
  </si>
  <si>
    <t>14.09.3</t>
  </si>
  <si>
    <t>14.09.4</t>
  </si>
  <si>
    <t>14.09.5</t>
  </si>
  <si>
    <t>14.09.6</t>
  </si>
  <si>
    <r>
      <t xml:space="preserve">Creche II + Sanitário: [(6,75+6,30+7,80+7,65+7,65+7,65+7,65+7,80+2,25+2,25+4,05+4,05+0,8+0,8+0,70+0,70+0,50+0,50+0,53+0,53)*2,85]-[1,50+2(0,35)+1,50+2(1,89)+1,68]
=[76,91*2,85]-[6,16] =213,03+(6,5*1,15)+(1,60*1,15) =216,19-6,16 =216,19m²
Creche I: [(6,60+6,75+2,85+2,70+2,40+2,40+4,35+4,05+1,65+1,65)*2,85]-[2(1,50)+2(1,89)+2(1,68)]
=85,44m²
Repouso + banho: [(4,95+4,80+6,80+2,25+4,10+2,25+2,25+2,25+2,25)*2,85]-[2(1,50)+2(0,35)]
=83,52m²
Pré Escola + Sanitário masculino: [(7,95+7,50+6,60+6,30+2,25+6,15+6,50+0,7+0,7+0,53+0,53+0,39+0,39+2,25)*2,85+(4,05*4)+(0,53+3,55+5,25+6,45+6,45)*2,85)-[6(0,35)+2(1,50)+2(1,89)+1,68]
=(48,74*2,85)+16,2+(22,23*2,85)-10,56
=138,91+16,2+63,36-10,56  =197,35m²
Creche III + Sanitário feminino
[(6,65+0,80+0,80)*4+(6,30+6,80+6,35+7,60+7,60+7,60+7,60+4,05+4,05+3,0+1,40)*2,85]-[2(1,50)+8(0,35)+2(1,89)+2(1,68) =33+177,70-12,94 =197,76m²
Administração + almoxarifado
[(6,80+6,35+6,35+6,65+3,45+3,45+3,45+3,45+3,45+3,45)*2,85]-[2(1,60)+4(1,68) =(46,85*2,65)-9,92 =114,23m²
Sala I Professor
[(4,20+4,05+5,95+5,80+4,05+3,90)*2,85]+[4(1,50)+2(1,68)] =70,34m²
Sanitários
[(4,05+1,95+1,95+1,95+1,95+4,20+2,25+2,25+2,25)*2,85]-[4(0,35)+4(1,89)] =56,02m²
Pré-escola + secretaria
[(7,45+5,35+7,65+7,65+4,35+4,35+4,35+4,35+2,50+2,65+0,50+0,50+3,50+3,50)*2,85]-[6(1,50)+2(1,89)+2(1,68)]+[(4,65*1,15)] =156,36m²
Pré-escola
[(4,20*4)+(4,05+4,05+4,20+0,5+0,50+7,65+7,50)*2,85]-[4(1,50)+2(1,89)]=91,88m²
Lactório + depósito + lavanderia
[(3*4)+(2,70+2,85+2,85+2,85+2,85+7,65+2,85+2,30+2,35+3,25+2,95)*2,85)]-[6(1,68)+2(0,60)] =101,75m²
Cozinha + Carga/Descarga
[(4,80*4)+(4,65+4,05+4,20+1,65+0,40+0,55+1,70+3,60+3,45+2,85+2,85+0,70+0,70+0,70+0,70)*2,85]-[4(1,50)+2(1,60)+8(1,68)]=89,90m²
∑total= 216,19+85,44+83,52+197,35+197,76+114,23+70,34+56,02+156,36
91,88+91,88+101,75+89,90= 1.460,74m²
+ Gradil (49,97+0,66+8,62+0,66)= 1.520,65m²
1.520,65-809,70=710,95m²
Reboco e Chapisco parte do muro existente 
34,35-13,20=21,15*2,10(altura)= 44,41m²
</t>
    </r>
    <r>
      <rPr>
        <b/>
        <sz val="9"/>
        <color indexed="8"/>
        <rFont val="Arial"/>
        <family val="2"/>
      </rPr>
      <t>∑</t>
    </r>
    <r>
      <rPr>
        <sz val="9"/>
        <color indexed="8"/>
        <rFont val="Arial"/>
        <family val="2"/>
      </rPr>
      <t>=710,95+44,41=</t>
    </r>
    <r>
      <rPr>
        <b/>
        <sz val="9"/>
        <color indexed="8"/>
        <rFont val="Arial"/>
        <family val="2"/>
      </rPr>
      <t>755,36m²</t>
    </r>
    <r>
      <rPr>
        <sz val="9"/>
        <color indexed="8"/>
        <rFont val="Arial"/>
        <family val="2"/>
      </rPr>
      <t xml:space="preserve">
</t>
    </r>
  </si>
  <si>
    <r>
      <t xml:space="preserve">(124,28*0,05= </t>
    </r>
    <r>
      <rPr>
        <b/>
        <sz val="9"/>
        <color indexed="8"/>
        <rFont val="Arial"/>
        <family val="2"/>
      </rPr>
      <t>6,21m³</t>
    </r>
    <r>
      <rPr>
        <sz val="9"/>
        <color indexed="8"/>
        <rFont val="Arial"/>
        <family val="2"/>
      </rPr>
      <t>) +Brocas (A = Л*r²) = Л*0,10² = 0,03 * 0,5 (profundidade) = 0,0157  * 5 (brocas/sapata) = 0,078 * 61 (sapatas) = 4,79m³</t>
    </r>
  </si>
  <si>
    <t>VALOR TOTAL:</t>
  </si>
  <si>
    <t xml:space="preserve">  </t>
  </si>
  <si>
    <t>Lavatório de louça branca, padrão popular, marcas de referência Deca, Celite ou Ideal Standard, inclusive acessórios em PVC, exceto torneira</t>
  </si>
  <si>
    <t>Estrutura de madeira de lei tipo Paraju, peroba mica, angelim pedra ou equivalente para telhado de telha cerâmica tipo capa e canal, com pontaletes, terças, caibros e ripas, inclusive tratamento com cupinicida, exclusive telhas</t>
  </si>
  <si>
    <t>Cobertura nova de telhas cerâmicas tipo capa e canal inclusive cumeeiras (telhas compradas na fábrica, posto obra)</t>
  </si>
  <si>
    <t>Peitoril de granito cinza polido, 15 cm, esp. 3cm</t>
  </si>
  <si>
    <t xml:space="preserve"> 656,86m² / (0,15 x 0,15 tela de ferro)  = 29.155 x 0,15 m = 4.373,33 m x 2 direções = 8.746,66 m x 0,109 Coef. Kg/m aço = 953,38</t>
  </si>
  <si>
    <t>Registro de gaveta com canopla cromada, diam. 40mm (11/2"), marcas de referência Fabrimar, Deca ou Docol</t>
  </si>
  <si>
    <t>Quadro distrib. energia, embutido ou semi embutido, capac. p/ 44 disj. DIN, c/barram trif. 150A barra. Neutro e terra, fab. em chapa de aço 12 USG com porta, espelho, trinco com fechad ch yale, Ref. QDETG II-44DINCEMAR ou equiv.</t>
  </si>
  <si>
    <t>Caixa de embutir marca de referência Tigreflex, 4x2"</t>
  </si>
  <si>
    <t>Mini-Disjuntor monopolar 16 A, curva C - 5KA 220/127VCA (NBR IEC 60947-2), Ref. Siemens, GE, Schneider ou equivalente</t>
  </si>
  <si>
    <t>Mini-Disjuntor monopolar 20 A, curva C - 5KA 220/127VCA (NBR IEC 60947-2), Ref. Siemens, GE, Schneider ou equivalente</t>
  </si>
  <si>
    <t>Mini-Disjuntor monopolar 25 A, curva C - 5KA 220/127VCA (NBR IEC 60947-2), Ref. Siemens, GE, Schneider ou equivalente</t>
  </si>
  <si>
    <t>Mini-Disjuntor monopolar 32 A, curva C - 5KA 220/127VCA (NBR IEC 60947-2), Ref. Siemens, GE, Schneider ou equivalente</t>
  </si>
  <si>
    <t>Mini-Disjuntor monopolar 40 A, curva C - 5KA 220/127VCA (NBR IEC 60947-2), Ref. Siemens, GE, Schneider ou equivalente</t>
  </si>
  <si>
    <t>Mini-Disjuntor monopolar 50 A, curva C - 5KA 220/127VCA (NBR IEC 60947-2), Ref. Siemens, GE, Schneider ou equivalente</t>
  </si>
  <si>
    <t>Saboneteira de louça branca, 15x15cm, marcas de referência Deca, Celite ou Ideal Standard.</t>
  </si>
  <si>
    <t>Corrimão em tubo de ferro galvanizado diam. 2" com chumbadores a cada 1.5m</t>
  </si>
  <si>
    <t>20.5.1</t>
  </si>
  <si>
    <t>TOTAL DO ITEM 19</t>
  </si>
  <si>
    <t>IOPES - SETEMBRO/2018</t>
  </si>
  <si>
    <t>Local: Ecoporanga-ES                                                                                                                                                   Data: Maio/2019</t>
  </si>
  <si>
    <t xml:space="preserve">Inserção de Mão de Obra e  BDI nos Insumos de referência IOPES e SINAPI:   (Referência IOPES Setembro/2018 = BDI=30,90%  -   Pedreiro= R$6,33/h     Eletricista= R$6,33/h      Ajudante= R$5,34/h)       </t>
  </si>
  <si>
    <t>390 dias</t>
  </si>
  <si>
    <t>420 dias</t>
  </si>
  <si>
    <t>450 dias</t>
  </si>
</sst>
</file>

<file path=xl/styles.xml><?xml version="1.0" encoding="utf-8"?>
<styleSheet xmlns="http://schemas.openxmlformats.org/spreadsheetml/2006/main">
  <numFmts count="2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_-[$R$-416]\ * #,##0.00_-;\-[$R$-416]\ * #,##0.00_-;_-[$R$-416]\ * &quot;-&quot;??_-;_-@_-"/>
    <numFmt numFmtId="171" formatCode="0.000%"/>
    <numFmt numFmtId="172" formatCode="_(* #.##0.00_);_(* \(#.##0.00\);_(* &quot;-&quot;??_);_(@_)"/>
    <numFmt numFmtId="173" formatCode="#,##0.00_ ;\-#,##0.00\ "/>
    <numFmt numFmtId="174" formatCode="&quot;Sim&quot;;&quot;Sim&quot;;&quot;Não&quot;"/>
    <numFmt numFmtId="175" formatCode="&quot;Verdadeiro&quot;;&quot;Verdadeiro&quot;;&quot;Falso&quot;"/>
    <numFmt numFmtId="176" formatCode="&quot;Ativado&quot;;&quot;Ativado&quot;;&quot;Desativado&quot;"/>
    <numFmt numFmtId="177" formatCode="[$€-2]\ #,##0.00_);[Red]\([$€-2]\ #,##0.00\)"/>
    <numFmt numFmtId="178" formatCode="_-[$R$-416]* #,##0.00_-;\-[$R$-416]* #,##0.00_-;_-[$R$-416]* &quot;-&quot;??_-;_-@_-"/>
    <numFmt numFmtId="179" formatCode="_(* #,##0.00_);_(* \(#,##0.00\);_(* &quot;-&quot;??_);_(@_)"/>
    <numFmt numFmtId="180" formatCode="_-* #,##0.0_-;\-* #,##0.0_-;_-* &quot;-&quot;??_-;_-@_-"/>
    <numFmt numFmtId="181" formatCode="_-* #,##0_-;\-* #,##0_-;_-* &quot;-&quot;??_-;_-@_-"/>
    <numFmt numFmtId="182" formatCode="_-* #,##0.000_-;\-* #,##0.000_-;_-* &quot;-&quot;??_-;_-@_-"/>
    <numFmt numFmtId="183" formatCode="_-* #,##0.0000_-;\-* #,##0.0000_-;_-* &quot;-&quot;??_-;_-@_-"/>
    <numFmt numFmtId="184" formatCode="0.0"/>
  </numFmts>
  <fonts count="61">
    <font>
      <sz val="11"/>
      <color rgb="FF000000"/>
      <name val="Calibri"/>
      <family val="2"/>
    </font>
    <font>
      <sz val="11"/>
      <color indexed="8"/>
      <name val="Calibri"/>
      <family val="2"/>
    </font>
    <font>
      <sz val="10"/>
      <name val="Arial"/>
      <family val="2"/>
    </font>
    <font>
      <sz val="10"/>
      <color indexed="8"/>
      <name val="Arial"/>
      <family val="2"/>
    </font>
    <font>
      <sz val="9"/>
      <name val="Arial"/>
      <family val="2"/>
    </font>
    <font>
      <b/>
      <sz val="9"/>
      <name val="Arial"/>
      <family val="2"/>
    </font>
    <font>
      <b/>
      <sz val="12"/>
      <name val="Arial"/>
      <family val="2"/>
    </font>
    <font>
      <b/>
      <sz val="14"/>
      <name val="Arial"/>
      <family val="2"/>
    </font>
    <font>
      <b/>
      <sz val="11"/>
      <name val="Arial"/>
      <family val="2"/>
    </font>
    <font>
      <b/>
      <sz val="16"/>
      <name val="Arial"/>
      <family val="2"/>
    </font>
    <font>
      <b/>
      <sz val="9"/>
      <color indexed="8"/>
      <name val="Arial"/>
      <family val="2"/>
    </font>
    <font>
      <sz val="9"/>
      <color indexed="8"/>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8"/>
      <name val="Arial"/>
      <family val="2"/>
    </font>
    <font>
      <b/>
      <sz val="10"/>
      <color indexed="8"/>
      <name val="Arial"/>
      <family val="2"/>
    </font>
    <font>
      <sz val="11"/>
      <name val="Calibri"/>
      <family val="2"/>
    </font>
    <font>
      <b/>
      <sz val="11"/>
      <name val="Calibri"/>
      <family val="2"/>
    </font>
    <font>
      <b/>
      <sz val="14"/>
      <name val="Calibri"/>
      <family val="2"/>
    </font>
    <font>
      <b/>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9"/>
      <color rgb="FF000000"/>
      <name val="Arial"/>
      <family val="2"/>
    </font>
    <font>
      <sz val="11"/>
      <color rgb="FF000000"/>
      <name val="Arial"/>
      <family val="2"/>
    </font>
    <font>
      <sz val="9"/>
      <color rgb="FF000000"/>
      <name val="Arial"/>
      <family val="2"/>
    </font>
    <font>
      <b/>
      <sz val="10"/>
      <color rgb="FF000000"/>
      <name val="Arial"/>
      <family val="2"/>
    </font>
    <font>
      <sz val="9"/>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9"/>
        <bgColor indexed="64"/>
      </patternFill>
    </fill>
    <fill>
      <patternFill patternType="solid">
        <fgColor rgb="FF92D050"/>
        <bgColor indexed="64"/>
      </patternFill>
    </fill>
    <fill>
      <patternFill patternType="solid">
        <fgColor theme="2" tint="-0.2499700039625167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theme="4"/>
      </top>
      <bottom style="double">
        <color theme="4"/>
      </bottom>
    </border>
    <border>
      <left style="thin"/>
      <right style="thin"/>
      <top style="thin"/>
      <bottom style="thin"/>
    </border>
    <border>
      <left style="medium"/>
      <right style="thin"/>
      <top style="thin"/>
      <bottom style="thin"/>
    </border>
    <border>
      <left style="medium"/>
      <right style="medium"/>
      <top>
        <color indexed="63"/>
      </top>
      <bottom style="medium"/>
    </border>
    <border>
      <left style="medium"/>
      <right style="medium"/>
      <top style="medium"/>
      <bottom style="medium"/>
    </border>
    <border>
      <left style="thin"/>
      <right/>
      <top style="thin"/>
      <bottom style="thin"/>
    </border>
    <border>
      <left style="medium"/>
      <right/>
      <top/>
      <bottom/>
    </border>
    <border>
      <left style="medium"/>
      <right/>
      <top/>
      <bottom style="medium"/>
    </border>
    <border>
      <left/>
      <right/>
      <top/>
      <bottom style="medium"/>
    </border>
    <border>
      <left/>
      <right style="medium"/>
      <top/>
      <bottom/>
    </border>
    <border>
      <left/>
      <right style="medium"/>
      <top/>
      <bottom style="medium"/>
    </border>
    <border>
      <left style="medium"/>
      <right style="medium"/>
      <top style="medium"/>
      <bottom style="hair"/>
    </border>
    <border>
      <left style="medium"/>
      <right style="medium"/>
      <top style="hair"/>
      <bottom style="medium"/>
    </border>
    <border>
      <left style="medium"/>
      <right/>
      <top style="medium"/>
      <bottom/>
    </border>
    <border>
      <left/>
      <right/>
      <top style="medium"/>
      <bottom/>
    </border>
    <border>
      <left/>
      <right style="medium"/>
      <top style="medium"/>
      <bottom/>
    </border>
    <border>
      <left>
        <color indexed="63"/>
      </left>
      <right style="thin"/>
      <top style="thin"/>
      <bottom style="thin"/>
    </border>
    <border>
      <left/>
      <right/>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top style="thin"/>
      <bottom style="medium"/>
    </border>
    <border>
      <left/>
      <right/>
      <top style="thin"/>
      <bottom style="medium"/>
    </border>
    <border>
      <left style="thin"/>
      <right style="medium"/>
      <top style="thin"/>
      <bottom style="medium"/>
    </border>
    <border>
      <left>
        <color indexed="63"/>
      </left>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thin"/>
      <bottom/>
    </border>
    <border>
      <left style="thin"/>
      <right style="thin"/>
      <top style="thin"/>
      <bottom/>
    </border>
    <border>
      <left style="thin"/>
      <right/>
      <top style="thin"/>
      <bottom>
        <color indexed="63"/>
      </bottom>
    </border>
    <border>
      <left style="thin"/>
      <right style="medium"/>
      <top style="thin"/>
      <bottom/>
    </border>
    <border>
      <left style="thin"/>
      <right style="medium"/>
      <top style="medium"/>
      <bottom style="thin"/>
    </border>
    <border>
      <left style="thin"/>
      <right style="thin"/>
      <top style="medium"/>
      <bottom style="medium"/>
    </border>
    <border>
      <left>
        <color indexed="63"/>
      </left>
      <right style="thin"/>
      <top style="medium"/>
      <bottom style="medium"/>
    </border>
    <border>
      <left>
        <color indexed="63"/>
      </left>
      <right style="thin"/>
      <top>
        <color indexed="63"/>
      </top>
      <bottom style="medium"/>
    </border>
    <border>
      <left style="medium"/>
      <right style="medium"/>
      <top style="medium"/>
      <bottom style="thin"/>
    </border>
    <border>
      <left style="medium"/>
      <right style="medium"/>
      <top style="medium"/>
      <bottom/>
    </border>
    <border>
      <left/>
      <right style="medium"/>
      <top style="medium"/>
      <bottom style="medium"/>
    </border>
    <border>
      <left/>
      <right/>
      <top style="medium"/>
      <bottom style="medium"/>
    </border>
    <border>
      <left style="medium"/>
      <right/>
      <top style="medium"/>
      <bottom style="medium"/>
    </border>
    <border>
      <left style="medium"/>
      <right style="thin"/>
      <top style="thin"/>
      <bottom style="medium"/>
    </border>
    <border>
      <left style="medium"/>
      <right style="thin"/>
      <top/>
      <bottom style="thin"/>
    </border>
    <border>
      <left style="thin"/>
      <right style="thin"/>
      <top/>
      <bottom style="thin"/>
    </border>
    <border>
      <left style="medium"/>
      <right>
        <color indexed="63"/>
      </right>
      <top style="medium"/>
      <bottom style="hair"/>
    </border>
    <border>
      <left style="medium"/>
      <right>
        <color indexed="63"/>
      </right>
      <top style="hair"/>
      <bottom style="medium"/>
    </border>
    <border>
      <left style="medium"/>
      <right style="medium"/>
      <top style="thin"/>
      <bottom style="medium"/>
    </border>
    <border>
      <left style="medium"/>
      <right style="medium"/>
      <top>
        <color indexed="63"/>
      </top>
      <bottom>
        <color indexed="63"/>
      </bottom>
    </border>
    <border>
      <left style="medium"/>
      <right>
        <color indexed="63"/>
      </right>
      <top style="hair"/>
      <bottom style="thin"/>
    </border>
    <border>
      <left style="medium"/>
      <right>
        <color indexed="63"/>
      </right>
      <top style="thin"/>
      <bottom style="hair"/>
    </border>
    <border>
      <left/>
      <right style="thin"/>
      <top/>
      <bottom style="thin"/>
    </border>
    <border>
      <left style="thin"/>
      <right/>
      <top style="medium"/>
      <bottom style="medium"/>
    </border>
    <border>
      <left>
        <color indexed="63"/>
      </left>
      <right style="medium"/>
      <top style="medium"/>
      <bottom style="thin"/>
    </border>
    <border>
      <left style="thin"/>
      <right>
        <color indexed="63"/>
      </right>
      <top/>
      <bottom style="medium"/>
    </border>
    <border>
      <left/>
      <right/>
      <top style="thin"/>
      <bottom>
        <color indexed="63"/>
      </bottom>
    </border>
    <border>
      <left style="thin"/>
      <right/>
      <top/>
      <bottom style="thin"/>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top"/>
      <protection/>
    </xf>
    <xf numFmtId="0" fontId="0" fillId="32" borderId="4" applyNumberFormat="0" applyFont="0" applyAlignment="0" applyProtection="0"/>
    <xf numFmtId="9" fontId="0" fillId="0" borderId="0" applyFont="0" applyFill="0" applyBorder="0" applyAlignment="0" applyProtection="0"/>
    <xf numFmtId="9" fontId="3" fillId="0" borderId="0" applyFill="0" applyBorder="0" applyProtection="0">
      <alignment vertical="top"/>
    </xf>
    <xf numFmtId="9" fontId="2" fillId="0" borderId="0" applyFont="0" applyFill="0" applyBorder="0" applyAlignment="0" applyProtection="0"/>
    <xf numFmtId="0" fontId="48" fillId="21" borderId="5" applyNumberFormat="0" applyAlignment="0" applyProtection="0"/>
    <xf numFmtId="41" fontId="0" fillId="0" borderId="0" applyFont="0" applyFill="0" applyBorder="0" applyAlignment="0" applyProtection="0"/>
    <xf numFmtId="172"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43" fontId="0" fillId="0" borderId="0" applyFont="0" applyFill="0" applyBorder="0" applyAlignment="0" applyProtection="0"/>
  </cellStyleXfs>
  <cellXfs count="457">
    <xf numFmtId="0" fontId="0" fillId="0" borderId="0" xfId="0" applyFont="1" applyAlignment="1">
      <alignment/>
    </xf>
    <xf numFmtId="0" fontId="0" fillId="0" borderId="0" xfId="0" applyFill="1" applyAlignment="1">
      <alignment/>
    </xf>
    <xf numFmtId="0" fontId="5" fillId="33" borderId="0" xfId="54" applyFont="1" applyFill="1" applyBorder="1" applyAlignment="1">
      <alignment/>
      <protection/>
    </xf>
    <xf numFmtId="39" fontId="0" fillId="34" borderId="0" xfId="0" applyNumberFormat="1" applyFill="1" applyAlignment="1">
      <alignment/>
    </xf>
    <xf numFmtId="0" fontId="0" fillId="34" borderId="0" xfId="0" applyFill="1" applyAlignment="1">
      <alignment/>
    </xf>
    <xf numFmtId="173" fontId="0" fillId="34" borderId="0" xfId="0" applyNumberFormat="1" applyFill="1" applyAlignment="1">
      <alignment/>
    </xf>
    <xf numFmtId="44" fontId="0" fillId="0" borderId="0" xfId="0" applyNumberFormat="1" applyFill="1" applyAlignment="1">
      <alignment/>
    </xf>
    <xf numFmtId="0" fontId="56" fillId="33" borderId="10" xfId="0" applyFont="1" applyFill="1" applyBorder="1" applyAlignment="1">
      <alignment horizontal="left" vertical="justify" wrapText="1"/>
    </xf>
    <xf numFmtId="0" fontId="57" fillId="0" borderId="0" xfId="0" applyFont="1" applyFill="1" applyAlignment="1">
      <alignment vertical="center"/>
    </xf>
    <xf numFmtId="0" fontId="58" fillId="35" borderId="10" xfId="0" applyFont="1" applyFill="1" applyBorder="1" applyAlignment="1">
      <alignment horizontal="justify" vertical="center" wrapText="1"/>
    </xf>
    <xf numFmtId="0" fontId="58" fillId="0" borderId="0" xfId="0" applyFont="1" applyFill="1" applyBorder="1" applyAlignment="1">
      <alignment horizontal="center" vertical="center"/>
    </xf>
    <xf numFmtId="0" fontId="56" fillId="36" borderId="11" xfId="0" applyFont="1" applyFill="1" applyBorder="1" applyAlignment="1">
      <alignment horizontal="right" vertical="center"/>
    </xf>
    <xf numFmtId="0" fontId="56" fillId="36" borderId="11" xfId="0" applyFont="1" applyFill="1" applyBorder="1" applyAlignment="1">
      <alignment vertical="center"/>
    </xf>
    <xf numFmtId="0" fontId="56" fillId="35" borderId="11" xfId="0" applyFont="1" applyFill="1" applyBorder="1" applyAlignment="1">
      <alignment horizontal="right" vertical="center"/>
    </xf>
    <xf numFmtId="0" fontId="56" fillId="35" borderId="10" xfId="0" applyNumberFormat="1" applyFont="1" applyFill="1" applyBorder="1" applyAlignment="1" quotePrefix="1">
      <alignment horizontal="center" vertical="center" wrapText="1"/>
    </xf>
    <xf numFmtId="0" fontId="56" fillId="35" borderId="10" xfId="0" applyFont="1" applyFill="1" applyBorder="1" applyAlignment="1">
      <alignment horizontal="justify" vertical="center" wrapText="1"/>
    </xf>
    <xf numFmtId="0" fontId="56" fillId="0" borderId="11" xfId="0" applyFont="1" applyFill="1" applyBorder="1" applyAlignment="1">
      <alignment vertical="center"/>
    </xf>
    <xf numFmtId="0" fontId="56" fillId="33" borderId="11" xfId="0" applyFont="1" applyFill="1" applyBorder="1" applyAlignment="1">
      <alignment vertical="center"/>
    </xf>
    <xf numFmtId="0" fontId="59" fillId="36" borderId="12" xfId="0" applyFont="1" applyFill="1" applyBorder="1" applyAlignment="1">
      <alignment horizontal="center" vertical="center" wrapText="1"/>
    </xf>
    <xf numFmtId="0" fontId="59" fillId="36" borderId="13" xfId="0" applyFont="1" applyFill="1" applyBorder="1" applyAlignment="1">
      <alignment horizontal="center" vertical="center" wrapText="1"/>
    </xf>
    <xf numFmtId="10" fontId="4" fillId="37" borderId="14" xfId="0" applyNumberFormat="1" applyFont="1" applyFill="1" applyBorder="1" applyAlignment="1">
      <alignment horizontal="center" vertical="center" wrapText="1"/>
    </xf>
    <xf numFmtId="10" fontId="4" fillId="37" borderId="10" xfId="0" applyNumberFormat="1" applyFont="1" applyFill="1" applyBorder="1" applyAlignment="1">
      <alignment horizontal="center" vertical="center" wrapText="1"/>
    </xf>
    <xf numFmtId="0" fontId="5" fillId="37" borderId="15" xfId="54" applyFont="1" applyFill="1" applyBorder="1" applyAlignment="1">
      <alignment/>
      <protection/>
    </xf>
    <xf numFmtId="0" fontId="5" fillId="37" borderId="16" xfId="54" applyFont="1" applyFill="1" applyBorder="1" applyAlignment="1">
      <alignment/>
      <protection/>
    </xf>
    <xf numFmtId="0" fontId="5" fillId="37" borderId="17" xfId="54" applyFont="1" applyFill="1" applyBorder="1" applyAlignment="1">
      <alignment/>
      <protection/>
    </xf>
    <xf numFmtId="4" fontId="5" fillId="37" borderId="18" xfId="54" applyNumberFormat="1" applyFont="1" applyFill="1" applyBorder="1" applyAlignment="1">
      <alignment horizontal="right"/>
      <protection/>
    </xf>
    <xf numFmtId="0" fontId="5" fillId="37" borderId="19" xfId="54" applyFont="1" applyFill="1" applyBorder="1" applyAlignment="1">
      <alignment horizontal="right"/>
      <protection/>
    </xf>
    <xf numFmtId="171" fontId="5" fillId="36" borderId="13" xfId="54" applyNumberFormat="1" applyFont="1" applyFill="1" applyBorder="1" applyAlignment="1">
      <alignment horizontal="center" vertical="center"/>
      <protection/>
    </xf>
    <xf numFmtId="4" fontId="4" fillId="0" borderId="20" xfId="54" applyNumberFormat="1" applyFont="1" applyFill="1" applyBorder="1" applyAlignment="1">
      <alignment vertical="center" wrapText="1"/>
      <protection/>
    </xf>
    <xf numFmtId="4" fontId="4" fillId="37" borderId="21" xfId="61" applyNumberFormat="1" applyFont="1" applyFill="1" applyBorder="1" applyAlignment="1">
      <alignment vertical="top" wrapText="1"/>
    </xf>
    <xf numFmtId="0" fontId="5" fillId="35" borderId="22" xfId="54" applyFont="1" applyFill="1" applyBorder="1" applyAlignment="1">
      <alignment/>
      <protection/>
    </xf>
    <xf numFmtId="0" fontId="5" fillId="35" borderId="23" xfId="54" applyFont="1" applyFill="1" applyBorder="1" applyAlignment="1">
      <alignment/>
      <protection/>
    </xf>
    <xf numFmtId="0" fontId="5" fillId="35" borderId="24" xfId="54" applyFont="1" applyFill="1" applyBorder="1" applyAlignment="1">
      <alignment horizontal="right"/>
      <protection/>
    </xf>
    <xf numFmtId="0" fontId="5" fillId="35" borderId="15" xfId="54" applyFont="1" applyFill="1" applyBorder="1" applyAlignment="1">
      <alignment/>
      <protection/>
    </xf>
    <xf numFmtId="0" fontId="5" fillId="35" borderId="0" xfId="54" applyFont="1" applyFill="1" applyBorder="1" applyAlignment="1">
      <alignment/>
      <protection/>
    </xf>
    <xf numFmtId="4" fontId="5" fillId="35" borderId="18" xfId="54" applyNumberFormat="1" applyFont="1" applyFill="1" applyBorder="1" applyAlignment="1">
      <alignment horizontal="right"/>
      <protection/>
    </xf>
    <xf numFmtId="10" fontId="4" fillId="37" borderId="25" xfId="54" applyNumberFormat="1" applyFont="1" applyFill="1" applyBorder="1" applyAlignment="1">
      <alignment horizontal="center" vertical="center" wrapText="1"/>
      <protection/>
    </xf>
    <xf numFmtId="10" fontId="4" fillId="37" borderId="10" xfId="54" applyNumberFormat="1" applyFont="1" applyFill="1" applyBorder="1" applyAlignment="1">
      <alignment horizontal="center" vertical="center" wrapText="1"/>
      <protection/>
    </xf>
    <xf numFmtId="10" fontId="4" fillId="37" borderId="14" xfId="54" applyNumberFormat="1" applyFont="1" applyFill="1" applyBorder="1" applyAlignment="1">
      <alignment horizontal="center" vertical="center" wrapText="1"/>
      <protection/>
    </xf>
    <xf numFmtId="10" fontId="4" fillId="37" borderId="26" xfId="54" applyNumberFormat="1" applyFont="1" applyFill="1" applyBorder="1" applyAlignment="1">
      <alignment horizontal="center" vertical="center" wrapText="1"/>
      <protection/>
    </xf>
    <xf numFmtId="9" fontId="58" fillId="0" borderId="10" xfId="56" applyFont="1" applyBorder="1" applyAlignment="1">
      <alignment horizontal="center" vertical="center"/>
    </xf>
    <xf numFmtId="9" fontId="58" fillId="0" borderId="27" xfId="56" applyFont="1" applyBorder="1" applyAlignment="1">
      <alignment horizontal="center" vertical="center"/>
    </xf>
    <xf numFmtId="39" fontId="4" fillId="35" borderId="25" xfId="54" applyNumberFormat="1" applyFont="1" applyFill="1" applyBorder="1" applyAlignment="1">
      <alignment horizontal="center" vertical="center"/>
      <protection/>
    </xf>
    <xf numFmtId="39" fontId="4" fillId="35" borderId="10" xfId="54" applyNumberFormat="1" applyFont="1" applyFill="1" applyBorder="1" applyAlignment="1">
      <alignment horizontal="center" vertical="center"/>
      <protection/>
    </xf>
    <xf numFmtId="39" fontId="4" fillId="35" borderId="14" xfId="54" applyNumberFormat="1" applyFont="1" applyFill="1" applyBorder="1" applyAlignment="1">
      <alignment horizontal="center" vertical="center"/>
      <protection/>
    </xf>
    <xf numFmtId="39" fontId="4" fillId="35" borderId="26" xfId="54" applyNumberFormat="1" applyFont="1" applyFill="1" applyBorder="1" applyAlignment="1">
      <alignment horizontal="center" vertical="center"/>
      <protection/>
    </xf>
    <xf numFmtId="173" fontId="58" fillId="35" borderId="10" xfId="0" applyNumberFormat="1" applyFont="1" applyFill="1" applyBorder="1" applyAlignment="1">
      <alignment horizontal="center" vertical="center"/>
    </xf>
    <xf numFmtId="173" fontId="58" fillId="35" borderId="27" xfId="0" applyNumberFormat="1" applyFont="1" applyFill="1" applyBorder="1" applyAlignment="1">
      <alignment horizontal="center" vertical="center"/>
    </xf>
    <xf numFmtId="10" fontId="4" fillId="37" borderId="28" xfId="54" applyNumberFormat="1" applyFont="1" applyFill="1" applyBorder="1" applyAlignment="1">
      <alignment horizontal="center" vertical="center" wrapText="1"/>
      <protection/>
    </xf>
    <xf numFmtId="10" fontId="4" fillId="37" borderId="29" xfId="54" applyNumberFormat="1" applyFont="1" applyFill="1" applyBorder="1" applyAlignment="1">
      <alignment horizontal="center" vertical="center" wrapText="1"/>
      <protection/>
    </xf>
    <xf numFmtId="10" fontId="4" fillId="37" borderId="30" xfId="54" applyNumberFormat="1" applyFont="1" applyFill="1" applyBorder="1" applyAlignment="1">
      <alignment horizontal="center" vertical="center" wrapText="1"/>
      <protection/>
    </xf>
    <xf numFmtId="10" fontId="4" fillId="37" borderId="31" xfId="54" applyNumberFormat="1" applyFont="1" applyFill="1" applyBorder="1" applyAlignment="1">
      <alignment horizontal="center" vertical="center" wrapText="1"/>
      <protection/>
    </xf>
    <xf numFmtId="10" fontId="58" fillId="0" borderId="29" xfId="0" applyNumberFormat="1" applyFont="1" applyBorder="1" applyAlignment="1">
      <alignment horizontal="center" vertical="center"/>
    </xf>
    <xf numFmtId="10" fontId="58" fillId="0" borderId="32" xfId="0" applyNumberFormat="1" applyFont="1" applyBorder="1" applyAlignment="1">
      <alignment horizontal="center" vertical="center"/>
    </xf>
    <xf numFmtId="39" fontId="58" fillId="37" borderId="33" xfId="0" applyNumberFormat="1" applyFont="1" applyFill="1" applyBorder="1" applyAlignment="1">
      <alignment horizontal="center" vertical="center"/>
    </xf>
    <xf numFmtId="39" fontId="58" fillId="37" borderId="34" xfId="0" applyNumberFormat="1" applyFont="1" applyFill="1" applyBorder="1" applyAlignment="1">
      <alignment horizontal="center" vertical="center"/>
    </xf>
    <xf numFmtId="39" fontId="58" fillId="37" borderId="35" xfId="0" applyNumberFormat="1" applyFont="1" applyFill="1" applyBorder="1" applyAlignment="1">
      <alignment horizontal="center" vertical="center"/>
    </xf>
    <xf numFmtId="39" fontId="58" fillId="37" borderId="36" xfId="0" applyNumberFormat="1" applyFont="1" applyFill="1" applyBorder="1" applyAlignment="1">
      <alignment horizontal="center" vertical="center"/>
    </xf>
    <xf numFmtId="10" fontId="4" fillId="37" borderId="25" xfId="0" applyNumberFormat="1" applyFont="1" applyFill="1" applyBorder="1" applyAlignment="1">
      <alignment horizontal="center" vertical="center" wrapText="1"/>
    </xf>
    <xf numFmtId="10" fontId="4" fillId="37" borderId="26" xfId="0" applyNumberFormat="1" applyFont="1" applyFill="1" applyBorder="1" applyAlignment="1">
      <alignment horizontal="center" vertical="center" wrapText="1"/>
    </xf>
    <xf numFmtId="39" fontId="58" fillId="37" borderId="25" xfId="0" applyNumberFormat="1" applyFont="1" applyFill="1" applyBorder="1" applyAlignment="1">
      <alignment horizontal="center" vertical="center"/>
    </xf>
    <xf numFmtId="39" fontId="58" fillId="37" borderId="10" xfId="0" applyNumberFormat="1" applyFont="1" applyFill="1" applyBorder="1" applyAlignment="1">
      <alignment horizontal="center" vertical="center"/>
    </xf>
    <xf numFmtId="39" fontId="58" fillId="37" borderId="14" xfId="0" applyNumberFormat="1" applyFont="1" applyFill="1" applyBorder="1" applyAlignment="1">
      <alignment horizontal="center" vertical="center"/>
    </xf>
    <xf numFmtId="39" fontId="58" fillId="37" borderId="26" xfId="0" applyNumberFormat="1" applyFont="1" applyFill="1" applyBorder="1" applyAlignment="1">
      <alignment horizontal="center" vertical="center"/>
    </xf>
    <xf numFmtId="39" fontId="4" fillId="37" borderId="25" xfId="54" applyNumberFormat="1" applyFont="1" applyFill="1" applyBorder="1" applyAlignment="1">
      <alignment horizontal="center" vertical="center"/>
      <protection/>
    </xf>
    <xf numFmtId="39" fontId="4" fillId="37" borderId="10" xfId="54" applyNumberFormat="1" applyFont="1" applyFill="1" applyBorder="1" applyAlignment="1">
      <alignment horizontal="center" vertical="center"/>
      <protection/>
    </xf>
    <xf numFmtId="39" fontId="58" fillId="37" borderId="27" xfId="0" applyNumberFormat="1" applyFont="1" applyFill="1" applyBorder="1" applyAlignment="1">
      <alignment horizontal="center" vertical="center"/>
    </xf>
    <xf numFmtId="10" fontId="4" fillId="37" borderId="27" xfId="0" applyNumberFormat="1" applyFont="1" applyFill="1" applyBorder="1" applyAlignment="1">
      <alignment horizontal="center" vertical="center" wrapText="1"/>
    </xf>
    <xf numFmtId="10" fontId="4" fillId="37" borderId="37" xfId="0" applyNumberFormat="1" applyFont="1" applyFill="1" applyBorder="1" applyAlignment="1">
      <alignment horizontal="center" vertical="center" wrapText="1"/>
    </xf>
    <xf numFmtId="10" fontId="4" fillId="37" borderId="38" xfId="0" applyNumberFormat="1" applyFont="1" applyFill="1" applyBorder="1" applyAlignment="1">
      <alignment horizontal="center" vertical="center" wrapText="1"/>
    </xf>
    <xf numFmtId="10" fontId="4" fillId="37" borderId="39" xfId="0" applyNumberFormat="1" applyFont="1" applyFill="1" applyBorder="1" applyAlignment="1">
      <alignment horizontal="center" vertical="center" wrapText="1"/>
    </xf>
    <xf numFmtId="10" fontId="4" fillId="37" borderId="40" xfId="0" applyNumberFormat="1" applyFont="1" applyFill="1" applyBorder="1" applyAlignment="1">
      <alignment horizontal="center" vertical="center" wrapText="1"/>
    </xf>
    <xf numFmtId="0" fontId="57" fillId="0" borderId="34" xfId="0" applyFont="1" applyBorder="1" applyAlignment="1">
      <alignment horizontal="center" vertical="center"/>
    </xf>
    <xf numFmtId="0" fontId="57" fillId="0" borderId="41" xfId="0" applyFont="1" applyBorder="1" applyAlignment="1">
      <alignment horizontal="center" vertical="center"/>
    </xf>
    <xf numFmtId="0" fontId="57" fillId="0" borderId="10" xfId="0" applyFont="1" applyBorder="1" applyAlignment="1">
      <alignment horizontal="center" vertical="center"/>
    </xf>
    <xf numFmtId="0" fontId="57" fillId="0" borderId="27" xfId="0" applyFont="1" applyBorder="1" applyAlignment="1">
      <alignment horizontal="center" vertical="center"/>
    </xf>
    <xf numFmtId="0" fontId="57" fillId="0" borderId="38" xfId="0" applyFont="1" applyBorder="1" applyAlignment="1">
      <alignment horizontal="center" vertical="center"/>
    </xf>
    <xf numFmtId="169" fontId="0" fillId="0" borderId="0" xfId="47" applyFont="1" applyAlignment="1">
      <alignment/>
    </xf>
    <xf numFmtId="43" fontId="0" fillId="0" borderId="0" xfId="70" applyFont="1" applyAlignment="1">
      <alignment/>
    </xf>
    <xf numFmtId="0" fontId="58" fillId="0" borderId="23" xfId="0" applyFont="1" applyFill="1" applyBorder="1" applyAlignment="1">
      <alignment horizontal="center" vertical="center"/>
    </xf>
    <xf numFmtId="0" fontId="58" fillId="0" borderId="24" xfId="0" applyFont="1" applyFill="1" applyBorder="1" applyAlignment="1">
      <alignment horizontal="center" vertical="center"/>
    </xf>
    <xf numFmtId="0" fontId="58" fillId="35" borderId="42" xfId="0" applyFont="1" applyFill="1" applyBorder="1" applyAlignment="1">
      <alignment horizontal="center" vertical="center" wrapText="1"/>
    </xf>
    <xf numFmtId="0" fontId="58" fillId="0" borderId="18" xfId="0" applyFont="1" applyFill="1" applyBorder="1" applyAlignment="1">
      <alignment vertical="center"/>
    </xf>
    <xf numFmtId="0" fontId="58" fillId="35" borderId="43" xfId="0" applyFont="1" applyFill="1" applyBorder="1" applyAlignment="1">
      <alignment horizontal="justify" vertical="center" wrapText="1"/>
    </xf>
    <xf numFmtId="0" fontId="58" fillId="35" borderId="33" xfId="0" applyFont="1" applyFill="1" applyBorder="1" applyAlignment="1">
      <alignment horizontal="justify" vertical="center" wrapText="1"/>
    </xf>
    <xf numFmtId="0" fontId="58" fillId="35" borderId="44" xfId="0" applyFont="1" applyFill="1" applyBorder="1" applyAlignment="1">
      <alignment horizontal="justify" vertical="center" wrapText="1"/>
    </xf>
    <xf numFmtId="0" fontId="56" fillId="0" borderId="13" xfId="0" applyFont="1" applyFill="1" applyBorder="1" applyAlignment="1">
      <alignment horizontal="center" vertical="center"/>
    </xf>
    <xf numFmtId="0" fontId="58" fillId="35" borderId="45" xfId="0" applyFont="1" applyFill="1" applyBorder="1" applyAlignment="1" quotePrefix="1">
      <alignment horizontal="center" vertical="center" wrapText="1"/>
    </xf>
    <xf numFmtId="0" fontId="56" fillId="0" borderId="46" xfId="0" applyFont="1" applyFill="1" applyBorder="1" applyAlignment="1">
      <alignment horizontal="center" vertical="center"/>
    </xf>
    <xf numFmtId="0" fontId="58" fillId="35" borderId="13" xfId="0" applyFont="1" applyFill="1" applyBorder="1" applyAlignment="1" quotePrefix="1">
      <alignment horizontal="center" vertical="center" wrapText="1"/>
    </xf>
    <xf numFmtId="0" fontId="58" fillId="35" borderId="12" xfId="0" applyFont="1" applyFill="1" applyBorder="1" applyAlignment="1" quotePrefix="1">
      <alignment horizontal="center" vertical="center" wrapText="1"/>
    </xf>
    <xf numFmtId="43" fontId="0" fillId="0" borderId="0" xfId="70" applyFont="1" applyAlignment="1">
      <alignment horizontal="center"/>
    </xf>
    <xf numFmtId="169" fontId="58" fillId="35" borderId="47" xfId="47" applyFont="1" applyFill="1" applyBorder="1" applyAlignment="1">
      <alignment horizontal="center" vertical="center"/>
    </xf>
    <xf numFmtId="0" fontId="58" fillId="0" borderId="48" xfId="0" applyFont="1" applyFill="1" applyBorder="1" applyAlignment="1">
      <alignment horizontal="center" vertical="center"/>
    </xf>
    <xf numFmtId="0" fontId="58" fillId="0" borderId="47" xfId="0" applyFont="1" applyFill="1" applyBorder="1" applyAlignment="1">
      <alignment horizontal="center" vertical="center"/>
    </xf>
    <xf numFmtId="0" fontId="56" fillId="0" borderId="49" xfId="0" applyFont="1" applyFill="1" applyBorder="1" applyAlignment="1">
      <alignment horizontal="left" vertical="center"/>
    </xf>
    <xf numFmtId="0" fontId="56" fillId="0" borderId="48" xfId="0" applyFont="1" applyFill="1" applyBorder="1" applyAlignment="1">
      <alignment horizontal="left" vertical="center"/>
    </xf>
    <xf numFmtId="44" fontId="0" fillId="0" borderId="0" xfId="0" applyNumberFormat="1" applyAlignment="1">
      <alignment/>
    </xf>
    <xf numFmtId="169" fontId="58" fillId="0" borderId="10" xfId="47" applyFont="1" applyFill="1" applyBorder="1" applyAlignment="1">
      <alignment horizontal="center" vertical="center" wrapText="1"/>
    </xf>
    <xf numFmtId="2" fontId="58" fillId="35" borderId="10" xfId="0" applyNumberFormat="1" applyFont="1" applyFill="1" applyBorder="1" applyAlignment="1">
      <alignment horizontal="center" vertical="center" wrapText="1"/>
    </xf>
    <xf numFmtId="169" fontId="58" fillId="35" borderId="10" xfId="47" applyFont="1" applyFill="1" applyBorder="1" applyAlignment="1">
      <alignment horizontal="right" vertical="center" wrapText="1"/>
    </xf>
    <xf numFmtId="0" fontId="58" fillId="35" borderId="10" xfId="0" applyFont="1" applyFill="1" applyBorder="1" applyAlignment="1">
      <alignment horizontal="left" vertical="center"/>
    </xf>
    <xf numFmtId="0" fontId="56" fillId="0" borderId="15" xfId="0" applyFont="1" applyFill="1" applyBorder="1" applyAlignment="1">
      <alignment horizontal="center" vertical="center"/>
    </xf>
    <xf numFmtId="0" fontId="56" fillId="0" borderId="48" xfId="0" applyFont="1" applyFill="1" applyBorder="1" applyAlignment="1">
      <alignment horizontal="left" vertical="center"/>
    </xf>
    <xf numFmtId="0" fontId="58" fillId="0" borderId="0" xfId="0" applyFont="1" applyFill="1" applyBorder="1" applyAlignment="1">
      <alignment vertical="center"/>
    </xf>
    <xf numFmtId="0" fontId="58" fillId="35" borderId="13" xfId="0" applyFont="1" applyFill="1" applyBorder="1" applyAlignment="1">
      <alignment horizontal="left" vertical="center"/>
    </xf>
    <xf numFmtId="0" fontId="58" fillId="35" borderId="49" xfId="0" applyFont="1" applyFill="1" applyBorder="1" applyAlignment="1">
      <alignment horizontal="center" vertical="center" wrapText="1"/>
    </xf>
    <xf numFmtId="0" fontId="56" fillId="36" borderId="10" xfId="0" applyFont="1" applyFill="1" applyBorder="1" applyAlignment="1">
      <alignment horizontal="center" vertical="center" wrapText="1"/>
    </xf>
    <xf numFmtId="0" fontId="56" fillId="35" borderId="10" xfId="0" applyFont="1" applyFill="1" applyBorder="1" applyAlignment="1">
      <alignment horizontal="center" vertical="center" wrapText="1"/>
    </xf>
    <xf numFmtId="0" fontId="0" fillId="0" borderId="0" xfId="0" applyBorder="1" applyAlignment="1">
      <alignment/>
    </xf>
    <xf numFmtId="0" fontId="56" fillId="33" borderId="11" xfId="0" applyFont="1" applyFill="1" applyBorder="1" applyAlignment="1">
      <alignment horizontal="right" vertical="center"/>
    </xf>
    <xf numFmtId="0" fontId="58" fillId="33" borderId="10" xfId="0" applyFont="1" applyFill="1" applyBorder="1" applyAlignment="1">
      <alignment horizontal="justify" vertical="center" wrapText="1"/>
    </xf>
    <xf numFmtId="0" fontId="58" fillId="33" borderId="10" xfId="0" applyFont="1" applyFill="1" applyBorder="1" applyAlignment="1">
      <alignment horizontal="center" vertical="center" wrapText="1"/>
    </xf>
    <xf numFmtId="0" fontId="58" fillId="33" borderId="10" xfId="0" applyFont="1" applyFill="1" applyBorder="1" applyAlignment="1">
      <alignment horizontal="left" vertical="center" wrapText="1"/>
    </xf>
    <xf numFmtId="0" fontId="56" fillId="35" borderId="10" xfId="0" applyFont="1" applyFill="1" applyBorder="1" applyAlignment="1">
      <alignment horizontal="center" vertical="center"/>
    </xf>
    <xf numFmtId="0" fontId="4" fillId="33" borderId="10" xfId="52" applyNumberFormat="1" applyFont="1" applyFill="1" applyBorder="1" applyAlignment="1">
      <alignment horizontal="justify" vertical="center" wrapText="1"/>
      <protection/>
    </xf>
    <xf numFmtId="0" fontId="4" fillId="33" borderId="10" xfId="0" applyFont="1" applyFill="1" applyBorder="1" applyAlignment="1">
      <alignment horizontal="justify" vertical="center" wrapText="1"/>
    </xf>
    <xf numFmtId="0" fontId="4" fillId="33" borderId="10" xfId="0"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4" fillId="33" borderId="10" xfId="51" applyFont="1" applyFill="1" applyBorder="1" applyAlignment="1">
      <alignment horizontal="center" vertical="center" wrapText="1"/>
      <protection/>
    </xf>
    <xf numFmtId="0" fontId="4" fillId="33" borderId="10" xfId="51" applyFont="1" applyFill="1" applyBorder="1" applyAlignment="1">
      <alignment horizontal="left" vertical="center" wrapText="1"/>
      <protection/>
    </xf>
    <xf numFmtId="0" fontId="4" fillId="33" borderId="10" xfId="51" applyFont="1" applyFill="1" applyBorder="1" applyAlignment="1">
      <alignment horizontal="center" wrapText="1"/>
      <protection/>
    </xf>
    <xf numFmtId="43" fontId="4" fillId="33" borderId="10" xfId="70" applyFont="1" applyFill="1" applyBorder="1" applyAlignment="1">
      <alignment horizontal="center" vertical="center" wrapText="1"/>
    </xf>
    <xf numFmtId="0" fontId="58" fillId="33" borderId="10" xfId="0" applyFont="1" applyFill="1" applyBorder="1" applyAlignment="1">
      <alignment vertical="center" wrapText="1"/>
    </xf>
    <xf numFmtId="0" fontId="58" fillId="33" borderId="10" xfId="0" applyFont="1" applyFill="1" applyBorder="1" applyAlignment="1">
      <alignment horizontal="justify" vertical="center"/>
    </xf>
    <xf numFmtId="169" fontId="4" fillId="33" borderId="10" xfId="47" applyFont="1" applyFill="1" applyBorder="1" applyAlignment="1">
      <alignment horizontal="center" vertical="center"/>
    </xf>
    <xf numFmtId="0" fontId="4" fillId="33" borderId="10" xfId="52" applyFont="1" applyFill="1" applyBorder="1" applyAlignment="1">
      <alignment horizontal="center" vertical="center"/>
      <protection/>
    </xf>
    <xf numFmtId="2" fontId="4" fillId="33" borderId="10" xfId="52" applyNumberFormat="1" applyFont="1" applyFill="1" applyBorder="1" applyAlignment="1">
      <alignment horizontal="center" vertical="center"/>
      <protection/>
    </xf>
    <xf numFmtId="0" fontId="4" fillId="33" borderId="10" xfId="52" applyNumberFormat="1" applyFont="1" applyFill="1" applyBorder="1" applyAlignment="1">
      <alignment horizontal="justify" vertical="center"/>
      <protection/>
    </xf>
    <xf numFmtId="0" fontId="56" fillId="35" borderId="10" xfId="0" applyFont="1" applyFill="1" applyBorder="1" applyAlignment="1" quotePrefix="1">
      <alignment horizontal="center" vertical="center" wrapText="1"/>
    </xf>
    <xf numFmtId="169" fontId="4" fillId="33" borderId="10" xfId="47" applyFont="1" applyFill="1" applyBorder="1" applyAlignment="1">
      <alignment horizontal="center" vertical="center" wrapText="1"/>
    </xf>
    <xf numFmtId="0" fontId="56" fillId="33" borderId="11" xfId="0" applyNumberFormat="1" applyFont="1" applyFill="1" applyBorder="1" applyAlignment="1" quotePrefix="1">
      <alignment horizontal="center" vertical="center" wrapText="1"/>
    </xf>
    <xf numFmtId="0" fontId="56" fillId="35" borderId="11" xfId="0" applyNumberFormat="1" applyFont="1" applyFill="1" applyBorder="1" applyAlignment="1" quotePrefix="1">
      <alignment horizontal="center" vertical="center" wrapText="1"/>
    </xf>
    <xf numFmtId="0" fontId="56" fillId="0" borderId="50" xfId="0" applyFont="1" applyFill="1" applyBorder="1" applyAlignment="1">
      <alignment vertical="center"/>
    </xf>
    <xf numFmtId="0" fontId="58" fillId="0" borderId="10" xfId="0" applyFont="1" applyFill="1" applyBorder="1" applyAlignment="1" quotePrefix="1">
      <alignment horizontal="center" vertical="center" wrapText="1"/>
    </xf>
    <xf numFmtId="0" fontId="58" fillId="0" borderId="10" xfId="0" applyFont="1" applyFill="1" applyBorder="1" applyAlignment="1">
      <alignment horizontal="center" vertical="center" wrapText="1"/>
    </xf>
    <xf numFmtId="0" fontId="56" fillId="33" borderId="10" xfId="0" applyFont="1" applyFill="1" applyBorder="1" applyAlignment="1" quotePrefix="1">
      <alignment horizontal="right" vertical="center" wrapText="1"/>
    </xf>
    <xf numFmtId="0" fontId="56" fillId="33" borderId="10" xfId="0" applyFont="1" applyFill="1" applyBorder="1" applyAlignment="1">
      <alignment horizontal="center" vertical="center" wrapText="1"/>
    </xf>
    <xf numFmtId="0" fontId="58" fillId="33" borderId="10" xfId="0" applyFont="1" applyFill="1" applyBorder="1" applyAlignment="1" quotePrefix="1">
      <alignment horizontal="center" vertical="center" wrapText="1"/>
    </xf>
    <xf numFmtId="0" fontId="56" fillId="35" borderId="10" xfId="0" applyFont="1" applyFill="1" applyBorder="1" applyAlignment="1">
      <alignment horizontal="left" vertical="justify" wrapText="1"/>
    </xf>
    <xf numFmtId="0" fontId="56" fillId="0" borderId="11" xfId="0" applyFont="1" applyFill="1" applyBorder="1" applyAlignment="1" quotePrefix="1">
      <alignment horizontal="right" vertical="center" wrapText="1"/>
    </xf>
    <xf numFmtId="0" fontId="56" fillId="33" borderId="10" xfId="0" applyFont="1" applyFill="1" applyBorder="1" applyAlignment="1">
      <alignment horizontal="justify" vertical="center" wrapText="1"/>
    </xf>
    <xf numFmtId="0" fontId="58" fillId="33" borderId="10" xfId="0" applyNumberFormat="1" applyFont="1" applyFill="1" applyBorder="1" applyAlignment="1" quotePrefix="1">
      <alignment horizontal="center" vertical="center" wrapText="1"/>
    </xf>
    <xf numFmtId="0" fontId="56" fillId="36" borderId="10" xfId="0" applyFont="1" applyFill="1" applyBorder="1" applyAlignment="1" quotePrefix="1">
      <alignment horizontal="center" vertical="center" wrapText="1"/>
    </xf>
    <xf numFmtId="0" fontId="58" fillId="33" borderId="10" xfId="70" applyNumberFormat="1" applyFont="1" applyFill="1" applyBorder="1" applyAlignment="1" quotePrefix="1">
      <alignment horizontal="center" vertical="center" wrapText="1"/>
    </xf>
    <xf numFmtId="0" fontId="56" fillId="36" borderId="10" xfId="0" applyNumberFormat="1" applyFont="1" applyFill="1" applyBorder="1" applyAlignment="1" quotePrefix="1">
      <alignment horizontal="center" vertical="center" wrapText="1"/>
    </xf>
    <xf numFmtId="0" fontId="4" fillId="33" borderId="10" xfId="0" applyFont="1" applyFill="1" applyBorder="1" applyAlignment="1" quotePrefix="1">
      <alignment horizontal="center" vertical="center" wrapText="1"/>
    </xf>
    <xf numFmtId="0" fontId="56" fillId="0" borderId="10" xfId="0" applyFont="1" applyFill="1" applyBorder="1" applyAlignment="1" quotePrefix="1">
      <alignment vertical="center" wrapText="1"/>
    </xf>
    <xf numFmtId="0" fontId="4" fillId="33" borderId="10" xfId="51" applyFont="1" applyFill="1" applyBorder="1" applyAlignment="1">
      <alignment vertical="center" wrapText="1"/>
      <protection/>
    </xf>
    <xf numFmtId="43" fontId="4" fillId="33" borderId="10" xfId="70" applyFont="1" applyFill="1" applyBorder="1" applyAlignment="1">
      <alignment horizontal="center" vertical="center"/>
    </xf>
    <xf numFmtId="0" fontId="60" fillId="33" borderId="10" xfId="0" applyFont="1" applyFill="1" applyBorder="1" applyAlignment="1" quotePrefix="1">
      <alignment horizontal="center" vertical="center" wrapText="1"/>
    </xf>
    <xf numFmtId="0" fontId="4" fillId="33" borderId="10" xfId="0" applyFont="1" applyFill="1" applyBorder="1" applyAlignment="1">
      <alignment vertical="center" wrapText="1"/>
    </xf>
    <xf numFmtId="39" fontId="4" fillId="33" borderId="10" xfId="0" applyNumberFormat="1" applyFont="1" applyFill="1" applyBorder="1" applyAlignment="1">
      <alignment horizontal="center" vertical="center" wrapText="1"/>
    </xf>
    <xf numFmtId="0" fontId="56" fillId="0" borderId="11" xfId="0" applyFont="1" applyFill="1" applyBorder="1" applyAlignment="1" quotePrefix="1">
      <alignment vertical="center" wrapText="1"/>
    </xf>
    <xf numFmtId="0" fontId="56" fillId="36" borderId="51" xfId="0" applyFont="1" applyFill="1" applyBorder="1" applyAlignment="1">
      <alignment horizontal="right" vertical="center"/>
    </xf>
    <xf numFmtId="0" fontId="56" fillId="36" borderId="52" xfId="0" applyFont="1" applyFill="1" applyBorder="1" applyAlignment="1">
      <alignment horizontal="center" vertical="center" wrapText="1"/>
    </xf>
    <xf numFmtId="0" fontId="56" fillId="36" borderId="52" xfId="0" applyFont="1" applyFill="1" applyBorder="1" applyAlignment="1">
      <alignment horizontal="justify" vertical="center" wrapText="1"/>
    </xf>
    <xf numFmtId="0" fontId="58" fillId="36" borderId="52" xfId="0" applyFont="1" applyFill="1" applyBorder="1" applyAlignment="1">
      <alignment horizontal="center" vertical="center" wrapText="1"/>
    </xf>
    <xf numFmtId="0" fontId="6" fillId="33" borderId="23" xfId="54" applyFont="1" applyFill="1" applyBorder="1" applyAlignment="1">
      <alignment horizontal="center" vertical="center"/>
      <protection/>
    </xf>
    <xf numFmtId="0" fontId="5" fillId="33" borderId="17" xfId="54" applyFont="1" applyFill="1" applyBorder="1" applyAlignment="1">
      <alignment horizontal="center" vertical="center"/>
      <protection/>
    </xf>
    <xf numFmtId="0" fontId="5" fillId="36" borderId="12" xfId="54" applyFont="1" applyFill="1" applyBorder="1" applyAlignment="1">
      <alignment horizontal="center" vertical="center"/>
      <protection/>
    </xf>
    <xf numFmtId="0" fontId="5" fillId="33" borderId="0" xfId="54" applyFont="1" applyFill="1" applyBorder="1" applyAlignment="1">
      <alignment horizontal="center" vertical="center"/>
      <protection/>
    </xf>
    <xf numFmtId="10" fontId="4" fillId="37" borderId="53" xfId="54" applyNumberFormat="1" applyFont="1" applyFill="1" applyBorder="1" applyAlignment="1">
      <alignment/>
      <protection/>
    </xf>
    <xf numFmtId="10" fontId="4" fillId="37" borderId="54" xfId="58" applyNumberFormat="1" applyFont="1" applyFill="1" applyBorder="1" applyAlignment="1">
      <alignment vertical="top" wrapText="1"/>
    </xf>
    <xf numFmtId="10" fontId="5" fillId="36" borderId="15" xfId="58" applyNumberFormat="1" applyFont="1" applyFill="1" applyBorder="1" applyAlignment="1">
      <alignment horizontal="center" vertical="center"/>
    </xf>
    <xf numFmtId="171" fontId="5" fillId="36" borderId="16" xfId="54" applyNumberFormat="1" applyFont="1" applyFill="1" applyBorder="1" applyAlignment="1">
      <alignment horizontal="center" vertical="center"/>
      <protection/>
    </xf>
    <xf numFmtId="10" fontId="4" fillId="37" borderId="55" xfId="58" applyNumberFormat="1" applyFont="1" applyFill="1" applyBorder="1" applyAlignment="1">
      <alignment vertical="top" wrapText="1"/>
    </xf>
    <xf numFmtId="10" fontId="5" fillId="36" borderId="56" xfId="58" applyNumberFormat="1" applyFont="1" applyFill="1" applyBorder="1" applyAlignment="1">
      <alignment horizontal="center" vertical="center"/>
    </xf>
    <xf numFmtId="10" fontId="4" fillId="37" borderId="45" xfId="54" applyNumberFormat="1" applyFont="1" applyFill="1" applyBorder="1" applyAlignment="1">
      <alignment/>
      <protection/>
    </xf>
    <xf numFmtId="171" fontId="5" fillId="35" borderId="53" xfId="54" applyNumberFormat="1" applyFont="1" applyFill="1" applyBorder="1" applyAlignment="1">
      <alignment horizontal="center"/>
      <protection/>
    </xf>
    <xf numFmtId="172" fontId="5" fillId="37" borderId="57" xfId="61" applyFont="1" applyFill="1" applyBorder="1" applyAlignment="1">
      <alignment horizontal="center"/>
    </xf>
    <xf numFmtId="39" fontId="5" fillId="35" borderId="58" xfId="54" applyNumberFormat="1" applyFont="1" applyFill="1" applyBorder="1" applyAlignment="1">
      <alignment horizontal="center"/>
      <protection/>
    </xf>
    <xf numFmtId="10" fontId="5" fillId="37" borderId="54" xfId="54" applyNumberFormat="1" applyFont="1" applyFill="1" applyBorder="1" applyAlignment="1">
      <alignment horizontal="center" vertical="top" wrapText="1"/>
      <protection/>
    </xf>
    <xf numFmtId="172" fontId="5" fillId="37" borderId="10" xfId="61" applyFont="1" applyFill="1" applyBorder="1" applyAlignment="1">
      <alignment horizontal="center"/>
    </xf>
    <xf numFmtId="39" fontId="5" fillId="35" borderId="10" xfId="54" applyNumberFormat="1" applyFont="1" applyFill="1" applyBorder="1" applyAlignment="1">
      <alignment horizontal="center"/>
      <protection/>
    </xf>
    <xf numFmtId="171" fontId="5" fillId="35" borderId="34" xfId="54" applyNumberFormat="1" applyFont="1" applyFill="1" applyBorder="1" applyAlignment="1">
      <alignment horizontal="center"/>
      <protection/>
    </xf>
    <xf numFmtId="39" fontId="4" fillId="35" borderId="33" xfId="54" applyNumberFormat="1" applyFont="1" applyFill="1" applyBorder="1" applyAlignment="1">
      <alignment horizontal="center" vertical="center"/>
      <protection/>
    </xf>
    <xf numFmtId="39" fontId="4" fillId="35" borderId="34" xfId="54" applyNumberFormat="1" applyFont="1" applyFill="1" applyBorder="1" applyAlignment="1">
      <alignment horizontal="center" vertical="center"/>
      <protection/>
    </xf>
    <xf numFmtId="39" fontId="4" fillId="35" borderId="35" xfId="54" applyNumberFormat="1" applyFont="1" applyFill="1" applyBorder="1" applyAlignment="1">
      <alignment horizontal="center" vertical="center"/>
      <protection/>
    </xf>
    <xf numFmtId="39" fontId="4" fillId="35" borderId="36" xfId="54" applyNumberFormat="1" applyFont="1" applyFill="1" applyBorder="1" applyAlignment="1">
      <alignment horizontal="center" vertical="center"/>
      <protection/>
    </xf>
    <xf numFmtId="173" fontId="58" fillId="35" borderId="34" xfId="0" applyNumberFormat="1" applyFont="1" applyFill="1" applyBorder="1" applyAlignment="1">
      <alignment horizontal="center" vertical="center"/>
    </xf>
    <xf numFmtId="173" fontId="58" fillId="35" borderId="41" xfId="0" applyNumberFormat="1" applyFont="1" applyFill="1" applyBorder="1" applyAlignment="1">
      <alignment horizontal="center" vertical="center"/>
    </xf>
    <xf numFmtId="10" fontId="5" fillId="37" borderId="29" xfId="54" applyNumberFormat="1" applyFont="1" applyFill="1" applyBorder="1" applyAlignment="1">
      <alignment horizontal="center" vertical="top" wrapText="1"/>
      <protection/>
    </xf>
    <xf numFmtId="0" fontId="58" fillId="33" borderId="10" xfId="0" applyFont="1" applyFill="1" applyBorder="1" applyAlignment="1" quotePrefix="1">
      <alignment horizontal="center" vertical="center" wrapText="1"/>
    </xf>
    <xf numFmtId="0" fontId="58" fillId="33" borderId="10" xfId="0" applyFont="1" applyFill="1" applyBorder="1" applyAlignment="1" quotePrefix="1">
      <alignment horizontal="center" vertical="center" wrapText="1"/>
    </xf>
    <xf numFmtId="0" fontId="58" fillId="0" borderId="10" xfId="0" applyFont="1" applyFill="1" applyBorder="1" applyAlignment="1">
      <alignment horizontal="center" vertical="center" wrapText="1"/>
    </xf>
    <xf numFmtId="0" fontId="58" fillId="0" borderId="10" xfId="0" applyFont="1" applyFill="1" applyBorder="1" applyAlignment="1" quotePrefix="1">
      <alignment horizontal="center" vertical="center" wrapText="1"/>
    </xf>
    <xf numFmtId="0" fontId="0" fillId="38" borderId="0" xfId="0" applyFill="1" applyAlignment="1">
      <alignment/>
    </xf>
    <xf numFmtId="169" fontId="0" fillId="0" borderId="0" xfId="0" applyNumberFormat="1" applyAlignment="1">
      <alignment/>
    </xf>
    <xf numFmtId="0" fontId="56" fillId="0" borderId="11" xfId="0" applyFont="1" applyFill="1" applyBorder="1" applyAlignment="1">
      <alignment horizontal="right" vertical="center"/>
    </xf>
    <xf numFmtId="0" fontId="4" fillId="0" borderId="10" xfId="0" applyFont="1" applyFill="1" applyBorder="1" applyAlignment="1">
      <alignment horizontal="justify" vertical="center" wrapText="1"/>
    </xf>
    <xf numFmtId="0" fontId="58" fillId="0" borderId="10" xfId="0" applyFont="1" applyFill="1" applyBorder="1" applyAlignment="1">
      <alignment horizontal="justify" vertical="center" wrapText="1"/>
    </xf>
    <xf numFmtId="0" fontId="5" fillId="0" borderId="10" xfId="54" applyFont="1" applyFill="1" applyBorder="1" applyAlignment="1">
      <alignment horizontal="center" vertical="center" wrapText="1"/>
      <protection/>
    </xf>
    <xf numFmtId="2" fontId="59" fillId="36" borderId="13" xfId="0" applyNumberFormat="1" applyFont="1" applyFill="1" applyBorder="1" applyAlignment="1">
      <alignment vertical="center" wrapText="1"/>
    </xf>
    <xf numFmtId="2" fontId="58" fillId="36" borderId="52" xfId="0" applyNumberFormat="1" applyFont="1" applyFill="1" applyBorder="1" applyAlignment="1">
      <alignment vertical="center" wrapText="1"/>
    </xf>
    <xf numFmtId="2" fontId="58" fillId="33" borderId="10" xfId="0" applyNumberFormat="1" applyFont="1" applyFill="1" applyBorder="1" applyAlignment="1">
      <alignment vertical="center" wrapText="1"/>
    </xf>
    <xf numFmtId="2" fontId="58" fillId="0" borderId="10" xfId="0" applyNumberFormat="1" applyFont="1" applyFill="1" applyBorder="1" applyAlignment="1">
      <alignment vertical="center" wrapText="1"/>
    </xf>
    <xf numFmtId="2" fontId="4" fillId="33" borderId="10" xfId="0" applyNumberFormat="1" applyFont="1" applyFill="1" applyBorder="1" applyAlignment="1">
      <alignment vertical="center" wrapText="1"/>
    </xf>
    <xf numFmtId="0" fontId="56" fillId="33" borderId="10" xfId="0" applyFont="1" applyFill="1" applyBorder="1" applyAlignment="1" quotePrefix="1">
      <alignment vertical="center" wrapText="1"/>
    </xf>
    <xf numFmtId="43" fontId="4" fillId="33" borderId="10" xfId="70" applyFont="1" applyFill="1" applyBorder="1" applyAlignment="1">
      <alignment vertical="center" wrapText="1"/>
    </xf>
    <xf numFmtId="43" fontId="4" fillId="33" borderId="10" xfId="70" applyFont="1" applyFill="1" applyBorder="1" applyAlignment="1">
      <alignment vertical="center"/>
    </xf>
    <xf numFmtId="0" fontId="58" fillId="0" borderId="10" xfId="0" applyFont="1" applyFill="1" applyBorder="1" applyAlignment="1" quotePrefix="1">
      <alignment vertical="center" wrapText="1"/>
    </xf>
    <xf numFmtId="2" fontId="4" fillId="33" borderId="10" xfId="52" applyNumberFormat="1" applyFont="1" applyFill="1" applyBorder="1" applyAlignment="1">
      <alignment vertical="center"/>
      <protection/>
    </xf>
    <xf numFmtId="39" fontId="4" fillId="33" borderId="10" xfId="0" applyNumberFormat="1" applyFont="1" applyFill="1" applyBorder="1" applyAlignment="1">
      <alignment vertical="center" wrapText="1"/>
    </xf>
    <xf numFmtId="43" fontId="58" fillId="33" borderId="10" xfId="70" applyFont="1" applyFill="1" applyBorder="1" applyAlignment="1">
      <alignment vertical="center" wrapText="1"/>
    </xf>
    <xf numFmtId="0" fontId="56" fillId="33" borderId="10" xfId="0" applyFont="1" applyFill="1" applyBorder="1" applyAlignment="1">
      <alignment vertical="center" wrapText="1"/>
    </xf>
    <xf numFmtId="43" fontId="0" fillId="33" borderId="10" xfId="70" applyFont="1" applyFill="1" applyBorder="1" applyAlignment="1">
      <alignment vertical="center"/>
    </xf>
    <xf numFmtId="0" fontId="0" fillId="0" borderId="0" xfId="0" applyAlignment="1">
      <alignment vertical="center"/>
    </xf>
    <xf numFmtId="0" fontId="59" fillId="36" borderId="13" xfId="0" applyFont="1" applyFill="1" applyBorder="1" applyAlignment="1">
      <alignment horizontal="left" vertical="center" wrapText="1"/>
    </xf>
    <xf numFmtId="0" fontId="58" fillId="36" borderId="52" xfId="0" applyFont="1" applyFill="1" applyBorder="1" applyAlignment="1">
      <alignment horizontal="left" vertical="center" wrapText="1"/>
    </xf>
    <xf numFmtId="0" fontId="56" fillId="33" borderId="10"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6" fillId="33" borderId="10" xfId="0" applyFont="1" applyFill="1" applyBorder="1" applyAlignment="1" quotePrefix="1">
      <alignment horizontal="left" vertical="center" wrapText="1"/>
    </xf>
    <xf numFmtId="0" fontId="58" fillId="33" borderId="10" xfId="0" applyFont="1" applyFill="1" applyBorder="1" applyAlignment="1" quotePrefix="1">
      <alignment horizontal="left" vertical="center" wrapText="1"/>
    </xf>
    <xf numFmtId="0" fontId="58" fillId="0" borderId="10" xfId="0" applyFont="1" applyFill="1" applyBorder="1" applyAlignment="1" quotePrefix="1">
      <alignment horizontal="left" vertical="center" wrapText="1"/>
    </xf>
    <xf numFmtId="0" fontId="4" fillId="33" borderId="10" xfId="52" applyFont="1" applyFill="1" applyBorder="1" applyAlignment="1">
      <alignment horizontal="left" vertical="center" wrapText="1"/>
      <protection/>
    </xf>
    <xf numFmtId="0" fontId="0" fillId="0" borderId="0" xfId="0" applyAlignment="1">
      <alignment horizontal="left"/>
    </xf>
    <xf numFmtId="169" fontId="6" fillId="33" borderId="25" xfId="54" applyNumberFormat="1" applyFont="1" applyFill="1" applyBorder="1" applyAlignment="1">
      <alignment horizontal="center"/>
      <protection/>
    </xf>
    <xf numFmtId="0" fontId="6" fillId="33" borderId="26" xfId="54" applyFont="1" applyFill="1" applyBorder="1" applyAlignment="1">
      <alignment horizontal="center"/>
      <protection/>
    </xf>
    <xf numFmtId="169" fontId="4" fillId="0" borderId="10" xfId="47" applyFont="1" applyFill="1" applyBorder="1" applyAlignment="1">
      <alignment horizontal="center" vertical="center"/>
    </xf>
    <xf numFmtId="0" fontId="58" fillId="0" borderId="10" xfId="0" applyFont="1" applyFill="1" applyBorder="1" applyAlignment="1">
      <alignment horizontal="left" vertical="center"/>
    </xf>
    <xf numFmtId="0" fontId="58" fillId="0" borderId="10" xfId="0" applyFont="1" applyFill="1" applyBorder="1" applyAlignment="1">
      <alignment horizontal="center" vertical="center" wrapText="1"/>
    </xf>
    <xf numFmtId="0" fontId="58" fillId="0" borderId="10" xfId="0" applyFont="1" applyFill="1" applyBorder="1" applyAlignment="1" quotePrefix="1">
      <alignment horizontal="center" vertical="center" wrapText="1"/>
    </xf>
    <xf numFmtId="0" fontId="58" fillId="0" borderId="10" xfId="0" applyNumberFormat="1" applyFont="1" applyFill="1" applyBorder="1" applyAlignment="1" quotePrefix="1">
      <alignment horizontal="center" vertical="center" wrapText="1"/>
    </xf>
    <xf numFmtId="0" fontId="4" fillId="0" borderId="10" xfId="51" applyFont="1" applyFill="1" applyBorder="1" applyAlignment="1">
      <alignment horizontal="center" wrapText="1"/>
      <protection/>
    </xf>
    <xf numFmtId="0" fontId="4" fillId="0" borderId="10" xfId="51" applyFont="1" applyFill="1" applyBorder="1" applyAlignment="1">
      <alignment horizontal="left" vertical="center" wrapText="1"/>
      <protection/>
    </xf>
    <xf numFmtId="0" fontId="4" fillId="0" borderId="10" xfId="51" applyFont="1" applyFill="1" applyBorder="1" applyAlignment="1">
      <alignment horizontal="center" vertical="center" wrapText="1"/>
      <protection/>
    </xf>
    <xf numFmtId="43" fontId="4" fillId="0" borderId="10" xfId="70" applyFont="1" applyFill="1" applyBorder="1" applyAlignment="1">
      <alignment horizontal="center" vertical="center" wrapText="1"/>
    </xf>
    <xf numFmtId="0" fontId="58" fillId="0" borderId="10" xfId="0" applyFont="1" applyFill="1" applyBorder="1" applyAlignment="1">
      <alignment wrapText="1"/>
    </xf>
    <xf numFmtId="0" fontId="10" fillId="33" borderId="10" xfId="0" applyFont="1" applyFill="1" applyBorder="1" applyAlignment="1">
      <alignment horizontal="left" vertical="center" wrapText="1"/>
    </xf>
    <xf numFmtId="0" fontId="58" fillId="0" borderId="10" xfId="0" applyFont="1" applyFill="1" applyBorder="1" applyAlignment="1">
      <alignment vertical="center" wrapText="1"/>
    </xf>
    <xf numFmtId="43" fontId="4" fillId="0" borderId="10" xfId="70" applyFont="1" applyFill="1" applyBorder="1" applyAlignment="1">
      <alignment vertical="center" wrapText="1"/>
    </xf>
    <xf numFmtId="0" fontId="4" fillId="33" borderId="14" xfId="54" applyFont="1" applyFill="1" applyBorder="1" applyAlignment="1">
      <alignment horizontal="center"/>
      <protection/>
    </xf>
    <xf numFmtId="0" fontId="4" fillId="33" borderId="26" xfId="54" applyFont="1" applyFill="1" applyBorder="1" applyAlignment="1">
      <alignment horizontal="center"/>
      <protection/>
    </xf>
    <xf numFmtId="0" fontId="8" fillId="33" borderId="37" xfId="54" applyFont="1" applyFill="1" applyBorder="1" applyAlignment="1">
      <alignment vertical="center" wrapText="1"/>
      <protection/>
    </xf>
    <xf numFmtId="0" fontId="8" fillId="33" borderId="59" xfId="54" applyFont="1" applyFill="1" applyBorder="1" applyAlignment="1">
      <alignment vertical="center" wrapText="1"/>
      <protection/>
    </xf>
    <xf numFmtId="0" fontId="4" fillId="33" borderId="25" xfId="54" applyFont="1" applyFill="1" applyBorder="1" applyAlignment="1">
      <alignment/>
      <protection/>
    </xf>
    <xf numFmtId="0" fontId="33" fillId="0" borderId="0" xfId="0" applyFont="1" applyAlignment="1">
      <alignment/>
    </xf>
    <xf numFmtId="169" fontId="33" fillId="0" borderId="0" xfId="0" applyNumberFormat="1" applyFont="1" applyAlignment="1">
      <alignment/>
    </xf>
    <xf numFmtId="0" fontId="33" fillId="0" borderId="0" xfId="0" applyFont="1" applyAlignment="1">
      <alignment horizontal="center"/>
    </xf>
    <xf numFmtId="0" fontId="12" fillId="36" borderId="10" xfId="0" applyFont="1" applyFill="1" applyBorder="1" applyAlignment="1">
      <alignment horizontal="center" vertical="center" wrapText="1"/>
    </xf>
    <xf numFmtId="2" fontId="12" fillId="36" borderId="10" xfId="0" applyNumberFormat="1" applyFont="1" applyFill="1" applyBorder="1" applyAlignment="1">
      <alignment horizontal="center" vertical="center" wrapText="1"/>
    </xf>
    <xf numFmtId="43" fontId="12" fillId="36" borderId="10" xfId="70" applyFont="1" applyFill="1" applyBorder="1" applyAlignment="1">
      <alignment horizontal="center" vertical="center" wrapText="1"/>
    </xf>
    <xf numFmtId="0" fontId="5" fillId="36" borderId="10" xfId="0" applyFont="1" applyFill="1" applyBorder="1" applyAlignment="1">
      <alignment horizontal="right" vertical="center"/>
    </xf>
    <xf numFmtId="0" fontId="5" fillId="36" borderId="10" xfId="0" applyFont="1" applyFill="1" applyBorder="1" applyAlignment="1">
      <alignment horizontal="center" vertical="center" wrapText="1"/>
    </xf>
    <xf numFmtId="0" fontId="5" fillId="36" borderId="14" xfId="0" applyFont="1" applyFill="1" applyBorder="1" applyAlignment="1">
      <alignment vertical="center" wrapText="1"/>
    </xf>
    <xf numFmtId="0" fontId="5" fillId="36" borderId="26" xfId="0" applyFont="1" applyFill="1" applyBorder="1" applyAlignment="1">
      <alignment vertical="center" wrapText="1"/>
    </xf>
    <xf numFmtId="0" fontId="5" fillId="36" borderId="25" xfId="0" applyFont="1" applyFill="1" applyBorder="1" applyAlignment="1">
      <alignment vertical="center" wrapText="1"/>
    </xf>
    <xf numFmtId="0" fontId="5" fillId="33" borderId="10" xfId="0" applyFont="1" applyFill="1" applyBorder="1" applyAlignment="1">
      <alignment horizontal="right"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justify" vertical="center" wrapText="1"/>
    </xf>
    <xf numFmtId="44" fontId="33" fillId="0" borderId="0" xfId="0" applyNumberFormat="1" applyFont="1" applyAlignment="1">
      <alignment/>
    </xf>
    <xf numFmtId="0" fontId="5" fillId="0" borderId="10" xfId="0" applyFont="1" applyFill="1" applyBorder="1" applyAlignment="1">
      <alignment vertical="center"/>
    </xf>
    <xf numFmtId="0" fontId="5" fillId="0" borderId="10" xfId="0" applyFont="1" applyFill="1" applyBorder="1" applyAlignment="1" quotePrefix="1">
      <alignment horizontal="right" vertical="center" wrapText="1"/>
    </xf>
    <xf numFmtId="169" fontId="34" fillId="0" borderId="10" xfId="0" applyNumberFormat="1" applyFont="1" applyBorder="1" applyAlignment="1">
      <alignment horizontal="center"/>
    </xf>
    <xf numFmtId="169" fontId="5" fillId="0" borderId="10" xfId="47" applyFont="1" applyFill="1" applyBorder="1" applyAlignment="1">
      <alignment horizontal="center" vertical="center" wrapText="1"/>
    </xf>
    <xf numFmtId="0" fontId="4" fillId="0" borderId="10" xfId="0" applyFont="1" applyFill="1" applyBorder="1" applyAlignment="1" quotePrefix="1">
      <alignment horizontal="center" vertical="center" wrapText="1"/>
    </xf>
    <xf numFmtId="0" fontId="5" fillId="36" borderId="14" xfId="0" applyFont="1" applyFill="1" applyBorder="1" applyAlignment="1">
      <alignment vertical="justify" wrapText="1"/>
    </xf>
    <xf numFmtId="0" fontId="5" fillId="36" borderId="26" xfId="0" applyFont="1" applyFill="1" applyBorder="1" applyAlignment="1">
      <alignment vertical="justify" wrapText="1"/>
    </xf>
    <xf numFmtId="0" fontId="5" fillId="36" borderId="25" xfId="0" applyFont="1" applyFill="1" applyBorder="1" applyAlignment="1">
      <alignment horizontal="left" vertical="justify" wrapText="1"/>
    </xf>
    <xf numFmtId="0" fontId="5" fillId="35" borderId="10" xfId="0" applyFont="1" applyFill="1" applyBorder="1" applyAlignment="1">
      <alignment horizontal="right" vertical="center"/>
    </xf>
    <xf numFmtId="0" fontId="5" fillId="35" borderId="10" xfId="0" applyNumberFormat="1" applyFont="1" applyFill="1" applyBorder="1" applyAlignment="1" quotePrefix="1">
      <alignment horizontal="center" vertical="center" wrapText="1"/>
    </xf>
    <xf numFmtId="0" fontId="5" fillId="35" borderId="10" xfId="0" applyFont="1" applyFill="1" applyBorder="1" applyAlignment="1">
      <alignment horizontal="left" vertical="justify" wrapText="1"/>
    </xf>
    <xf numFmtId="0" fontId="5" fillId="35" borderId="10" xfId="0" applyFont="1" applyFill="1" applyBorder="1" applyAlignment="1" quotePrefix="1">
      <alignment horizontal="center" vertical="center" wrapText="1"/>
    </xf>
    <xf numFmtId="0" fontId="5" fillId="0" borderId="10" xfId="0" applyFont="1" applyFill="1" applyBorder="1" applyAlignment="1">
      <alignment horizontal="center" vertical="center" wrapText="1"/>
    </xf>
    <xf numFmtId="0" fontId="5" fillId="36" borderId="10" xfId="0" applyFont="1" applyFill="1" applyBorder="1" applyAlignment="1">
      <alignment vertical="justify" wrapText="1"/>
    </xf>
    <xf numFmtId="0" fontId="5" fillId="36" borderId="10" xfId="0" applyFont="1" applyFill="1" applyBorder="1" applyAlignment="1">
      <alignment horizontal="left" vertical="justify" wrapText="1"/>
    </xf>
    <xf numFmtId="0" fontId="5" fillId="35" borderId="10" xfId="0" applyFont="1" applyFill="1" applyBorder="1" applyAlignment="1">
      <alignment horizontal="center" vertical="center" wrapText="1"/>
    </xf>
    <xf numFmtId="169" fontId="4" fillId="33" borderId="10" xfId="47" applyFont="1" applyFill="1" applyBorder="1" applyAlignment="1">
      <alignment horizontal="right" vertical="center" wrapText="1"/>
    </xf>
    <xf numFmtId="0" fontId="4" fillId="33" borderId="10" xfId="0" applyFont="1" applyFill="1" applyBorder="1" applyAlignment="1">
      <alignment horizontal="left" vertical="center" wrapText="1"/>
    </xf>
    <xf numFmtId="43" fontId="4" fillId="33" borderId="10" xfId="70" applyFont="1" applyFill="1" applyBorder="1" applyAlignment="1">
      <alignment horizontal="center" vertical="justify" wrapText="1"/>
    </xf>
    <xf numFmtId="0" fontId="5" fillId="0" borderId="10" xfId="0" applyFont="1" applyFill="1" applyBorder="1" applyAlignment="1">
      <alignment horizontal="right" vertical="center"/>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9" fontId="4" fillId="0" borderId="10" xfId="47" applyFont="1" applyFill="1" applyBorder="1" applyAlignment="1">
      <alignment horizontal="right" vertical="center" wrapText="1"/>
    </xf>
    <xf numFmtId="0" fontId="33" fillId="0" borderId="0" xfId="0" applyFont="1" applyFill="1" applyAlignment="1">
      <alignment/>
    </xf>
    <xf numFmtId="44" fontId="33" fillId="0" borderId="0" xfId="0" applyNumberFormat="1" applyFont="1" applyFill="1" applyAlignment="1">
      <alignment/>
    </xf>
    <xf numFmtId="0" fontId="4" fillId="0" borderId="10" xfId="0" applyFont="1" applyFill="1" applyBorder="1" applyAlignment="1" quotePrefix="1">
      <alignment horizontal="right" vertical="center" wrapText="1"/>
    </xf>
    <xf numFmtId="169" fontId="4" fillId="0" borderId="10" xfId="47" applyFont="1" applyFill="1" applyBorder="1" applyAlignment="1">
      <alignment horizontal="center" vertical="center" wrapText="1"/>
    </xf>
    <xf numFmtId="0" fontId="4" fillId="33" borderId="10" xfId="0" applyNumberFormat="1" applyFont="1" applyFill="1" applyBorder="1" applyAlignment="1" quotePrefix="1">
      <alignment horizontal="center" vertical="center" wrapText="1"/>
    </xf>
    <xf numFmtId="44" fontId="5" fillId="0" borderId="10" xfId="47" applyNumberFormat="1" applyFont="1" applyFill="1" applyBorder="1" applyAlignment="1">
      <alignment horizontal="center" vertical="center" wrapText="1"/>
    </xf>
    <xf numFmtId="0" fontId="5" fillId="36" borderId="10" xfId="0" applyFont="1" applyFill="1" applyBorder="1" applyAlignment="1" quotePrefix="1">
      <alignment horizontal="center" vertical="center" wrapText="1"/>
    </xf>
    <xf numFmtId="0" fontId="4" fillId="33" borderId="10" xfId="70" applyNumberFormat="1" applyFont="1" applyFill="1" applyBorder="1" applyAlignment="1" quotePrefix="1">
      <alignment horizontal="center" vertical="center" wrapText="1"/>
    </xf>
    <xf numFmtId="43" fontId="5" fillId="0" borderId="10" xfId="70" applyFont="1" applyFill="1" applyBorder="1" applyAlignment="1">
      <alignment horizontal="center" vertical="center" wrapText="1"/>
    </xf>
    <xf numFmtId="0" fontId="5" fillId="36" borderId="10" xfId="0" applyFont="1" applyFill="1" applyBorder="1" applyAlignment="1">
      <alignment vertical="center"/>
    </xf>
    <xf numFmtId="0" fontId="5" fillId="36" borderId="10" xfId="0" applyNumberFormat="1" applyFont="1" applyFill="1" applyBorder="1" applyAlignment="1" quotePrefix="1">
      <alignment horizontal="center" vertical="center" wrapText="1"/>
    </xf>
    <xf numFmtId="0" fontId="5" fillId="33" borderId="10" xfId="0" applyFont="1" applyFill="1" applyBorder="1" applyAlignment="1">
      <alignment horizontal="left" vertical="justify" wrapText="1"/>
    </xf>
    <xf numFmtId="0" fontId="5" fillId="33" borderId="10" xfId="0" applyFont="1" applyFill="1" applyBorder="1" applyAlignment="1">
      <alignment horizontal="center" vertical="justify" wrapText="1"/>
    </xf>
    <xf numFmtId="0" fontId="4" fillId="0" borderId="10" xfId="0" applyNumberFormat="1" applyFont="1" applyFill="1" applyBorder="1" applyAlignment="1" quotePrefix="1">
      <alignment horizontal="center" vertical="center" wrapText="1"/>
    </xf>
    <xf numFmtId="0" fontId="5" fillId="35" borderId="10" xfId="0" applyFont="1" applyFill="1" applyBorder="1" applyAlignment="1">
      <alignment horizontal="justify"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0" fontId="5" fillId="35" borderId="10" xfId="0" applyFont="1" applyFill="1" applyBorder="1" applyAlignment="1">
      <alignment horizontal="left" vertical="center" wrapText="1"/>
    </xf>
    <xf numFmtId="44" fontId="4" fillId="33" borderId="10" xfId="0" applyNumberFormat="1" applyFont="1" applyFill="1" applyBorder="1" applyAlignment="1">
      <alignment horizontal="center" vertical="center" wrapText="1"/>
    </xf>
    <xf numFmtId="0" fontId="5" fillId="35" borderId="10" xfId="0" applyNumberFormat="1" applyFont="1" applyFill="1" applyBorder="1" applyAlignment="1" quotePrefix="1">
      <alignment horizontal="left" vertical="center" wrapText="1"/>
    </xf>
    <xf numFmtId="0" fontId="5" fillId="33" borderId="10" xfId="0" applyNumberFormat="1" applyFont="1" applyFill="1" applyBorder="1" applyAlignment="1" quotePrefix="1">
      <alignment horizontal="center" vertical="center" wrapText="1"/>
    </xf>
    <xf numFmtId="170" fontId="4" fillId="33" borderId="10" xfId="0" applyNumberFormat="1" applyFont="1" applyFill="1" applyBorder="1" applyAlignment="1">
      <alignment horizontal="center" vertical="center"/>
    </xf>
    <xf numFmtId="0" fontId="5" fillId="35" borderId="10" xfId="0" applyFont="1" applyFill="1" applyBorder="1" applyAlignment="1" quotePrefix="1">
      <alignment horizontal="left" vertical="center" wrapText="1"/>
    </xf>
    <xf numFmtId="0" fontId="5" fillId="35" borderId="10" xfId="0" applyFont="1" applyFill="1" applyBorder="1" applyAlignment="1">
      <alignment horizontal="center" vertical="center"/>
    </xf>
    <xf numFmtId="43" fontId="33" fillId="0" borderId="10" xfId="70" applyFont="1" applyFill="1" applyBorder="1" applyAlignment="1">
      <alignment horizontal="center"/>
    </xf>
    <xf numFmtId="169" fontId="5" fillId="33" borderId="10" xfId="47" applyFont="1" applyFill="1" applyBorder="1" applyAlignment="1">
      <alignment horizontal="center" vertical="center" wrapText="1"/>
    </xf>
    <xf numFmtId="0" fontId="5" fillId="33" borderId="10" xfId="0" applyFont="1" applyFill="1" applyBorder="1" applyAlignment="1" quotePrefix="1">
      <alignment horizontal="right" vertical="center" wrapText="1"/>
    </xf>
    <xf numFmtId="0" fontId="5" fillId="33" borderId="10" xfId="0" applyFont="1" applyFill="1" applyBorder="1" applyAlignment="1" quotePrefix="1">
      <alignment horizontal="center" vertical="center" wrapText="1"/>
    </xf>
    <xf numFmtId="0" fontId="5" fillId="0" borderId="10" xfId="0" applyFont="1" applyFill="1" applyBorder="1" applyAlignment="1" quotePrefix="1">
      <alignment vertical="center" wrapText="1"/>
    </xf>
    <xf numFmtId="169" fontId="5" fillId="35" borderId="10" xfId="47" applyFont="1" applyFill="1" applyBorder="1" applyAlignment="1">
      <alignment horizontal="center" vertical="center"/>
    </xf>
    <xf numFmtId="170" fontId="5" fillId="33" borderId="10" xfId="0" applyNumberFormat="1" applyFont="1" applyFill="1" applyBorder="1" applyAlignment="1">
      <alignment horizontal="center" vertical="center"/>
    </xf>
    <xf numFmtId="0" fontId="5" fillId="33" borderId="10" xfId="0" applyFont="1" applyFill="1" applyBorder="1" applyAlignment="1">
      <alignment vertical="center"/>
    </xf>
    <xf numFmtId="0" fontId="4" fillId="33" borderId="10" xfId="0" applyFont="1" applyFill="1" applyBorder="1" applyAlignment="1">
      <alignment horizontal="justify" vertical="center"/>
    </xf>
    <xf numFmtId="0" fontId="4" fillId="0" borderId="10" xfId="0" applyFont="1" applyFill="1" applyBorder="1" applyAlignment="1">
      <alignment wrapText="1"/>
    </xf>
    <xf numFmtId="44" fontId="5" fillId="33" borderId="10" xfId="0" applyNumberFormat="1" applyFont="1" applyFill="1" applyBorder="1" applyAlignment="1" quotePrefix="1">
      <alignment horizontal="center" vertical="center" wrapText="1"/>
    </xf>
    <xf numFmtId="0" fontId="33" fillId="0" borderId="0" xfId="0" applyFont="1" applyBorder="1" applyAlignment="1">
      <alignment/>
    </xf>
    <xf numFmtId="0" fontId="5" fillId="36" borderId="10" xfId="0" applyFont="1" applyFill="1" applyBorder="1" applyAlignment="1">
      <alignment vertical="top" wrapText="1"/>
    </xf>
    <xf numFmtId="0" fontId="5" fillId="36" borderId="10" xfId="0" applyFont="1" applyFill="1" applyBorder="1" applyAlignment="1">
      <alignment horizontal="left" vertical="top" wrapText="1"/>
    </xf>
    <xf numFmtId="0" fontId="33" fillId="0" borderId="0" xfId="0" applyFont="1" applyAlignment="1">
      <alignment horizontal="center" vertical="center"/>
    </xf>
    <xf numFmtId="44" fontId="33" fillId="0" borderId="0" xfId="0" applyNumberFormat="1" applyFont="1" applyAlignment="1">
      <alignment horizontal="center"/>
    </xf>
    <xf numFmtId="0" fontId="33" fillId="0" borderId="49" xfId="0" applyFont="1" applyBorder="1" applyAlignment="1">
      <alignment/>
    </xf>
    <xf numFmtId="0" fontId="33" fillId="0" borderId="48" xfId="0" applyFont="1" applyBorder="1" applyAlignment="1">
      <alignment/>
    </xf>
    <xf numFmtId="169" fontId="35" fillId="0" borderId="48" xfId="47" applyFont="1" applyBorder="1" applyAlignment="1">
      <alignment/>
    </xf>
    <xf numFmtId="169" fontId="36" fillId="0" borderId="47" xfId="0" applyNumberFormat="1" applyFont="1" applyBorder="1" applyAlignment="1">
      <alignment horizontal="center"/>
    </xf>
    <xf numFmtId="0" fontId="58" fillId="39" borderId="49" xfId="0" applyFont="1" applyFill="1" applyBorder="1" applyAlignment="1">
      <alignment horizontal="center" vertical="center" wrapText="1"/>
    </xf>
    <xf numFmtId="0" fontId="58" fillId="39" borderId="48" xfId="0" applyFont="1" applyFill="1" applyBorder="1" applyAlignment="1">
      <alignment horizontal="center" vertical="center" wrapText="1"/>
    </xf>
    <xf numFmtId="0" fontId="58" fillId="39" borderId="47" xfId="0" applyFont="1" applyFill="1" applyBorder="1" applyAlignment="1">
      <alignment horizontal="center" vertical="center" wrapText="1"/>
    </xf>
    <xf numFmtId="2" fontId="58" fillId="35" borderId="60" xfId="0" applyNumberFormat="1" applyFont="1" applyFill="1" applyBorder="1" applyAlignment="1">
      <alignment horizontal="center" vertical="center"/>
    </xf>
    <xf numFmtId="2" fontId="58" fillId="35" borderId="43" xfId="0" applyNumberFormat="1" applyFont="1" applyFill="1" applyBorder="1" applyAlignment="1">
      <alignment horizontal="center" vertical="center"/>
    </xf>
    <xf numFmtId="169" fontId="58" fillId="35" borderId="60" xfId="47" applyFont="1" applyFill="1" applyBorder="1" applyAlignment="1">
      <alignment horizontal="center" vertical="center"/>
    </xf>
    <xf numFmtId="169" fontId="58" fillId="35" borderId="47" xfId="47" applyFont="1" applyFill="1" applyBorder="1" applyAlignment="1">
      <alignment horizontal="center" vertical="center"/>
    </xf>
    <xf numFmtId="2" fontId="58" fillId="35" borderId="35" xfId="0" applyNumberFormat="1" applyFont="1" applyFill="1" applyBorder="1" applyAlignment="1">
      <alignment horizontal="center" vertical="center"/>
    </xf>
    <xf numFmtId="2" fontId="58" fillId="35" borderId="33" xfId="0" applyNumberFormat="1" applyFont="1" applyFill="1" applyBorder="1" applyAlignment="1">
      <alignment horizontal="center" vertical="center"/>
    </xf>
    <xf numFmtId="169" fontId="58" fillId="35" borderId="35" xfId="47" applyFont="1" applyFill="1" applyBorder="1" applyAlignment="1">
      <alignment horizontal="center" vertical="center"/>
    </xf>
    <xf numFmtId="169" fontId="58" fillId="35" borderId="61" xfId="47" applyFont="1" applyFill="1" applyBorder="1" applyAlignment="1">
      <alignment horizontal="center" vertical="center"/>
    </xf>
    <xf numFmtId="0" fontId="56" fillId="0" borderId="16" xfId="0" applyFont="1" applyFill="1" applyBorder="1" applyAlignment="1">
      <alignment horizontal="left" vertical="center"/>
    </xf>
    <xf numFmtId="0" fontId="56" fillId="0" borderId="17" xfId="0" applyFont="1" applyFill="1" applyBorder="1" applyAlignment="1">
      <alignment horizontal="left" vertical="center"/>
    </xf>
    <xf numFmtId="0" fontId="56" fillId="0" borderId="19" xfId="0" applyFont="1" applyFill="1" applyBorder="1" applyAlignment="1">
      <alignment horizontal="left" vertical="center"/>
    </xf>
    <xf numFmtId="169" fontId="58" fillId="35" borderId="62" xfId="47" applyFont="1" applyFill="1" applyBorder="1" applyAlignment="1">
      <alignment horizontal="center" vertical="center"/>
    </xf>
    <xf numFmtId="169" fontId="58" fillId="35" borderId="19" xfId="47" applyFont="1" applyFill="1" applyBorder="1" applyAlignment="1">
      <alignment horizontal="center" vertical="center"/>
    </xf>
    <xf numFmtId="0" fontId="58" fillId="35" borderId="48" xfId="0" applyFont="1" applyFill="1" applyBorder="1" applyAlignment="1">
      <alignment horizontal="center" vertical="center" wrapText="1"/>
    </xf>
    <xf numFmtId="0" fontId="58" fillId="35" borderId="47" xfId="0" applyFont="1" applyFill="1" applyBorder="1" applyAlignment="1">
      <alignment horizontal="center" vertical="center" wrapText="1"/>
    </xf>
    <xf numFmtId="0" fontId="36" fillId="0" borderId="48" xfId="0" applyFont="1" applyBorder="1" applyAlignment="1">
      <alignment horizontal="center"/>
    </xf>
    <xf numFmtId="0" fontId="8" fillId="33" borderId="39" xfId="54" applyFont="1" applyFill="1" applyBorder="1" applyAlignment="1">
      <alignment horizontal="center" vertical="center" wrapText="1"/>
      <protection/>
    </xf>
    <xf numFmtId="0" fontId="8" fillId="33" borderId="63" xfId="54" applyFont="1" applyFill="1" applyBorder="1" applyAlignment="1">
      <alignment horizontal="center" vertical="center" wrapText="1"/>
      <protection/>
    </xf>
    <xf numFmtId="0" fontId="8" fillId="33" borderId="37" xfId="54" applyFont="1" applyFill="1" applyBorder="1" applyAlignment="1">
      <alignment horizontal="center" vertical="center" wrapText="1"/>
      <protection/>
    </xf>
    <xf numFmtId="0" fontId="8" fillId="33" borderId="64" xfId="54" applyFont="1" applyFill="1" applyBorder="1" applyAlignment="1">
      <alignment horizontal="center" vertical="center" wrapText="1"/>
      <protection/>
    </xf>
    <xf numFmtId="0" fontId="8" fillId="33" borderId="65" xfId="54" applyFont="1" applyFill="1" applyBorder="1" applyAlignment="1">
      <alignment horizontal="center" vertical="center" wrapText="1"/>
      <protection/>
    </xf>
    <xf numFmtId="0" fontId="8" fillId="33" borderId="59" xfId="54" applyFont="1" applyFill="1" applyBorder="1" applyAlignment="1">
      <alignment horizontal="center" vertical="center" wrapText="1"/>
      <protection/>
    </xf>
    <xf numFmtId="0" fontId="4" fillId="33" borderId="14" xfId="54" applyFont="1" applyFill="1" applyBorder="1" applyAlignment="1">
      <alignment horizontal="center"/>
      <protection/>
    </xf>
    <xf numFmtId="0" fontId="4" fillId="33" borderId="26" xfId="54" applyFont="1" applyFill="1" applyBorder="1" applyAlignment="1">
      <alignment horizontal="center"/>
      <protection/>
    </xf>
    <xf numFmtId="0" fontId="4" fillId="33" borderId="25" xfId="54" applyFont="1" applyFill="1" applyBorder="1" applyAlignment="1">
      <alignment horizontal="center"/>
      <protection/>
    </xf>
    <xf numFmtId="0" fontId="7" fillId="33" borderId="14" xfId="54" applyFont="1" applyFill="1" applyBorder="1" applyAlignment="1">
      <alignment horizontal="center" vertical="center"/>
      <protection/>
    </xf>
    <xf numFmtId="0" fontId="7" fillId="33" borderId="26" xfId="54" applyFont="1" applyFill="1" applyBorder="1" applyAlignment="1">
      <alignment horizontal="center" vertical="center"/>
      <protection/>
    </xf>
    <xf numFmtId="0" fontId="7" fillId="33" borderId="25" xfId="54" applyFont="1" applyFill="1" applyBorder="1" applyAlignment="1">
      <alignment horizontal="center" vertical="center"/>
      <protection/>
    </xf>
    <xf numFmtId="0" fontId="5" fillId="0" borderId="10" xfId="0" applyFont="1" applyFill="1" applyBorder="1" applyAlignment="1" quotePrefix="1">
      <alignment horizontal="right" vertical="center" wrapText="1"/>
    </xf>
    <xf numFmtId="0" fontId="4" fillId="0" borderId="10" xfId="0" applyFont="1" applyFill="1" applyBorder="1" applyAlignment="1" quotePrefix="1">
      <alignment horizontal="center" vertical="center" wrapText="1"/>
    </xf>
    <xf numFmtId="0" fontId="4" fillId="0" borderId="38" xfId="0" applyFont="1" applyFill="1" applyBorder="1" applyAlignment="1" quotePrefix="1">
      <alignment horizontal="center" vertical="center" wrapText="1"/>
    </xf>
    <xf numFmtId="0" fontId="5" fillId="35" borderId="10" xfId="0" applyFont="1" applyFill="1" applyBorder="1" applyAlignment="1">
      <alignment horizontal="left" vertical="justify" wrapText="1"/>
    </xf>
    <xf numFmtId="0" fontId="5" fillId="35" borderId="52" xfId="0" applyFont="1" applyFill="1" applyBorder="1" applyAlignment="1">
      <alignment horizontal="left" vertical="justify" wrapText="1"/>
    </xf>
    <xf numFmtId="0" fontId="5" fillId="0" borderId="10" xfId="0" applyFont="1" applyFill="1" applyBorder="1" applyAlignment="1">
      <alignment horizontal="right" vertical="center" wrapText="1"/>
    </xf>
    <xf numFmtId="0" fontId="8" fillId="0" borderId="10" xfId="54" applyFont="1" applyFill="1" applyBorder="1" applyAlignment="1">
      <alignment horizontal="center" vertical="center"/>
      <protection/>
    </xf>
    <xf numFmtId="0" fontId="5" fillId="0" borderId="10" xfId="54"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4" fillId="0" borderId="10" xfId="0" applyFont="1" applyFill="1" applyBorder="1" applyAlignment="1" quotePrefix="1">
      <alignment horizontal="right" vertical="center" wrapText="1"/>
    </xf>
    <xf numFmtId="0" fontId="5" fillId="36" borderId="10" xfId="0" applyFont="1" applyFill="1" applyBorder="1" applyAlignment="1">
      <alignment horizontal="left" vertical="justify" wrapText="1"/>
    </xf>
    <xf numFmtId="0" fontId="4" fillId="0" borderId="10" xfId="0" applyFont="1" applyFill="1" applyBorder="1" applyAlignment="1">
      <alignment horizontal="center" vertical="center" wrapText="1"/>
    </xf>
    <xf numFmtId="0" fontId="5" fillId="35" borderId="10" xfId="0" applyFont="1" applyFill="1" applyBorder="1" applyAlignment="1">
      <alignment horizontal="left" vertical="center" wrapText="1"/>
    </xf>
    <xf numFmtId="0" fontId="5" fillId="35" borderId="10" xfId="0" applyNumberFormat="1" applyFont="1" applyFill="1" applyBorder="1" applyAlignment="1" quotePrefix="1">
      <alignment horizontal="left" vertical="center" wrapText="1"/>
    </xf>
    <xf numFmtId="0" fontId="5" fillId="35" borderId="10" xfId="0" applyFont="1" applyFill="1" applyBorder="1" applyAlignment="1" quotePrefix="1">
      <alignment horizontal="left" vertical="center" wrapText="1"/>
    </xf>
    <xf numFmtId="0" fontId="5" fillId="33" borderId="10" xfId="0" applyFont="1" applyFill="1" applyBorder="1" applyAlignment="1" quotePrefix="1">
      <alignment horizontal="right" vertical="center" wrapText="1"/>
    </xf>
    <xf numFmtId="0" fontId="5" fillId="35" borderId="14"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5" fillId="35" borderId="25" xfId="0" applyFont="1" applyFill="1" applyBorder="1" applyAlignment="1">
      <alignment horizontal="center" vertical="center" wrapText="1"/>
    </xf>
    <xf numFmtId="0" fontId="56" fillId="35" borderId="10" xfId="0" applyFont="1" applyFill="1" applyBorder="1" applyAlignment="1">
      <alignment horizontal="left" vertical="justify" wrapText="1"/>
    </xf>
    <xf numFmtId="0" fontId="56" fillId="35" borderId="10" xfId="0" applyNumberFormat="1" applyFont="1" applyFill="1" applyBorder="1" applyAlignment="1" quotePrefix="1">
      <alignment horizontal="left" vertical="center" wrapText="1"/>
    </xf>
    <xf numFmtId="0" fontId="56" fillId="35" borderId="10" xfId="0" applyFont="1" applyFill="1" applyBorder="1" applyAlignment="1" quotePrefix="1">
      <alignment horizontal="left" vertical="center" wrapText="1"/>
    </xf>
    <xf numFmtId="0" fontId="56" fillId="36" borderId="10" xfId="0" applyFont="1" applyFill="1" applyBorder="1" applyAlignment="1">
      <alignment horizontal="left" vertical="justify" wrapText="1"/>
    </xf>
    <xf numFmtId="0" fontId="56" fillId="35" borderId="10" xfId="0" applyFont="1" applyFill="1" applyBorder="1" applyAlignment="1">
      <alignment horizontal="left" vertical="center" wrapText="1"/>
    </xf>
    <xf numFmtId="0" fontId="56" fillId="0" borderId="29" xfId="0" applyFont="1" applyFill="1" applyBorder="1" applyAlignment="1">
      <alignment horizontal="right" vertical="center" wrapText="1"/>
    </xf>
    <xf numFmtId="0" fontId="56" fillId="0" borderId="10" xfId="0" applyFont="1" applyFill="1" applyBorder="1" applyAlignment="1" quotePrefix="1">
      <alignment horizontal="right" vertical="center" wrapText="1"/>
    </xf>
    <xf numFmtId="0" fontId="56" fillId="0" borderId="10" xfId="0" applyFont="1" applyFill="1" applyBorder="1" applyAlignment="1">
      <alignment horizontal="right" vertical="center" wrapText="1"/>
    </xf>
    <xf numFmtId="0" fontId="58" fillId="0" borderId="10" xfId="0" applyFont="1" applyFill="1" applyBorder="1" applyAlignment="1">
      <alignment horizontal="center" vertical="center" wrapText="1"/>
    </xf>
    <xf numFmtId="0" fontId="56" fillId="36" borderId="10" xfId="0" applyFont="1" applyFill="1" applyBorder="1" applyAlignment="1">
      <alignment horizontal="left" vertical="top" wrapText="1"/>
    </xf>
    <xf numFmtId="0" fontId="56" fillId="33" borderId="10" xfId="0" applyFont="1" applyFill="1" applyBorder="1" applyAlignment="1" quotePrefix="1">
      <alignment horizontal="right" vertical="center" wrapText="1"/>
    </xf>
    <xf numFmtId="0" fontId="56" fillId="0" borderId="10" xfId="0" applyFont="1" applyFill="1" applyBorder="1" applyAlignment="1">
      <alignment horizontal="center" vertical="center" wrapText="1"/>
    </xf>
    <xf numFmtId="0" fontId="58" fillId="0" borderId="10" xfId="0" applyFont="1" applyFill="1" applyBorder="1" applyAlignment="1" quotePrefix="1">
      <alignment horizontal="center" vertical="center" wrapText="1"/>
    </xf>
    <xf numFmtId="0" fontId="56" fillId="36" borderId="10" xfId="0" applyFont="1" applyFill="1" applyBorder="1" applyAlignment="1">
      <alignment horizontal="left" vertical="center" wrapText="1"/>
    </xf>
    <xf numFmtId="0" fontId="58" fillId="0" borderId="10" xfId="0" applyFont="1" applyFill="1" applyBorder="1" applyAlignment="1" quotePrefix="1">
      <alignment horizontal="right" vertical="center" wrapText="1"/>
    </xf>
    <xf numFmtId="0" fontId="56" fillId="35" borderId="10" xfId="0" applyFont="1" applyFill="1" applyBorder="1" applyAlignment="1">
      <alignment vertical="center" wrapText="1"/>
    </xf>
    <xf numFmtId="0" fontId="7" fillId="33" borderId="49" xfId="54" applyFont="1" applyFill="1" applyBorder="1" applyAlignment="1">
      <alignment horizontal="center" vertical="center"/>
      <protection/>
    </xf>
    <xf numFmtId="0" fontId="7" fillId="33" borderId="48" xfId="54" applyFont="1" applyFill="1" applyBorder="1" applyAlignment="1">
      <alignment horizontal="center" vertical="center"/>
      <protection/>
    </xf>
    <xf numFmtId="0" fontId="8" fillId="0" borderId="22" xfId="54" applyFont="1" applyFill="1" applyBorder="1" applyAlignment="1">
      <alignment horizontal="center" vertical="center"/>
      <protection/>
    </xf>
    <xf numFmtId="0" fontId="8" fillId="0" borderId="23" xfId="54" applyFont="1" applyFill="1" applyBorder="1" applyAlignment="1">
      <alignment horizontal="center" vertical="center"/>
      <protection/>
    </xf>
    <xf numFmtId="0" fontId="8" fillId="0" borderId="24" xfId="54" applyFont="1" applyFill="1" applyBorder="1" applyAlignment="1">
      <alignment horizontal="center" vertical="center"/>
      <protection/>
    </xf>
    <xf numFmtId="0" fontId="8" fillId="0" borderId="16" xfId="54" applyFont="1" applyFill="1" applyBorder="1" applyAlignment="1">
      <alignment horizontal="center" vertical="center"/>
      <protection/>
    </xf>
    <xf numFmtId="0" fontId="8" fillId="0" borderId="17" xfId="54" applyFont="1" applyFill="1" applyBorder="1" applyAlignment="1">
      <alignment horizontal="center" vertical="center"/>
      <protection/>
    </xf>
    <xf numFmtId="0" fontId="8" fillId="0" borderId="19" xfId="54" applyFont="1" applyFill="1" applyBorder="1" applyAlignment="1">
      <alignment horizontal="center" vertical="center"/>
      <protection/>
    </xf>
    <xf numFmtId="0" fontId="8" fillId="33" borderId="15" xfId="54" applyFont="1" applyFill="1" applyBorder="1" applyAlignment="1">
      <alignment horizontal="center" vertical="center" wrapText="1"/>
      <protection/>
    </xf>
    <xf numFmtId="0" fontId="8" fillId="33" borderId="0" xfId="54" applyFont="1" applyFill="1" applyBorder="1" applyAlignment="1">
      <alignment horizontal="center" vertical="center" wrapText="1"/>
      <protection/>
    </xf>
    <xf numFmtId="0" fontId="8" fillId="33" borderId="16" xfId="54" applyFont="1" applyFill="1" applyBorder="1" applyAlignment="1">
      <alignment horizontal="center" vertical="center" wrapText="1"/>
      <protection/>
    </xf>
    <xf numFmtId="0" fontId="8" fillId="33" borderId="17" xfId="54" applyFont="1" applyFill="1" applyBorder="1" applyAlignment="1">
      <alignment horizontal="center" vertical="center" wrapText="1"/>
      <protection/>
    </xf>
    <xf numFmtId="0" fontId="5" fillId="0" borderId="22" xfId="54" applyFont="1" applyFill="1" applyBorder="1" applyAlignment="1">
      <alignment horizontal="center" vertical="center" wrapText="1"/>
      <protection/>
    </xf>
    <xf numFmtId="0" fontId="5" fillId="0" borderId="23" xfId="54" applyFont="1" applyFill="1" applyBorder="1" applyAlignment="1">
      <alignment horizontal="center" vertical="center" wrapText="1"/>
      <protection/>
    </xf>
    <xf numFmtId="0" fontId="5" fillId="0" borderId="24" xfId="54" applyFont="1" applyFill="1" applyBorder="1" applyAlignment="1">
      <alignment horizontal="center" vertical="center" wrapText="1"/>
      <protection/>
    </xf>
    <xf numFmtId="0" fontId="5" fillId="0" borderId="16" xfId="54" applyFont="1" applyFill="1" applyBorder="1" applyAlignment="1">
      <alignment horizontal="center" vertical="center" wrapText="1"/>
      <protection/>
    </xf>
    <xf numFmtId="0" fontId="5" fillId="0" borderId="17" xfId="54" applyFont="1" applyFill="1" applyBorder="1" applyAlignment="1">
      <alignment horizontal="center" vertical="center" wrapText="1"/>
      <protection/>
    </xf>
    <xf numFmtId="0" fontId="5" fillId="0" borderId="19" xfId="54" applyFont="1" applyFill="1" applyBorder="1" applyAlignment="1">
      <alignment horizontal="center" vertical="center" wrapText="1"/>
      <protection/>
    </xf>
    <xf numFmtId="0" fontId="4" fillId="33" borderId="22" xfId="54" applyFont="1" applyFill="1" applyBorder="1" applyAlignment="1">
      <alignment horizontal="center"/>
      <protection/>
    </xf>
    <xf numFmtId="0" fontId="4" fillId="33" borderId="23" xfId="54" applyFont="1" applyFill="1" applyBorder="1" applyAlignment="1">
      <alignment horizontal="center"/>
      <protection/>
    </xf>
    <xf numFmtId="0" fontId="4" fillId="33" borderId="16" xfId="54" applyFont="1" applyFill="1" applyBorder="1" applyAlignment="1">
      <alignment horizontal="center" vertical="center"/>
      <protection/>
    </xf>
    <xf numFmtId="0" fontId="4" fillId="33" borderId="17" xfId="54" applyFont="1" applyFill="1" applyBorder="1" applyAlignment="1">
      <alignment horizontal="center" vertical="center"/>
      <protection/>
    </xf>
    <xf numFmtId="43" fontId="5" fillId="36" borderId="46" xfId="70" applyFont="1" applyFill="1" applyBorder="1" applyAlignment="1">
      <alignment horizontal="center" vertical="center"/>
    </xf>
    <xf numFmtId="43" fontId="5" fillId="36" borderId="12" xfId="70" applyFont="1" applyFill="1" applyBorder="1" applyAlignment="1">
      <alignment horizontal="center" vertical="center"/>
    </xf>
    <xf numFmtId="43" fontId="5" fillId="36" borderId="23" xfId="70" applyFont="1" applyFill="1" applyBorder="1" applyAlignment="1">
      <alignment horizontal="center" vertical="center"/>
    </xf>
    <xf numFmtId="43" fontId="5" fillId="36" borderId="17" xfId="70" applyFont="1" applyFill="1" applyBorder="1" applyAlignment="1">
      <alignment horizontal="center" vertical="center"/>
    </xf>
    <xf numFmtId="43" fontId="5" fillId="36" borderId="45" xfId="70" applyFont="1" applyFill="1" applyBorder="1" applyAlignment="1">
      <alignment horizontal="center" vertical="center"/>
    </xf>
    <xf numFmtId="43" fontId="5" fillId="36" borderId="55" xfId="70" applyFont="1" applyFill="1" applyBorder="1" applyAlignment="1">
      <alignment horizontal="center" vertical="center"/>
    </xf>
    <xf numFmtId="171" fontId="5" fillId="36" borderId="46" xfId="54" applyNumberFormat="1" applyFont="1" applyFill="1" applyBorder="1" applyAlignment="1">
      <alignment horizontal="center" vertical="center"/>
      <protection/>
    </xf>
    <xf numFmtId="171" fontId="5" fillId="36" borderId="12" xfId="54" applyNumberFormat="1" applyFont="1" applyFill="1" applyBorder="1" applyAlignment="1">
      <alignment horizontal="center" vertical="center"/>
      <protection/>
    </xf>
    <xf numFmtId="0" fontId="7" fillId="35" borderId="49" xfId="54" applyFont="1" applyFill="1" applyBorder="1" applyAlignment="1">
      <alignment horizontal="center" vertical="center"/>
      <protection/>
    </xf>
    <xf numFmtId="0" fontId="7" fillId="35" borderId="48" xfId="54" applyFont="1" applyFill="1" applyBorder="1" applyAlignment="1">
      <alignment horizontal="center" vertical="center"/>
      <protection/>
    </xf>
    <xf numFmtId="0" fontId="7" fillId="35" borderId="47" xfId="54" applyFont="1" applyFill="1" applyBorder="1" applyAlignment="1">
      <alignment horizontal="center" vertical="center"/>
      <protection/>
    </xf>
    <xf numFmtId="0" fontId="6" fillId="33" borderId="22" xfId="54" applyFont="1" applyFill="1" applyBorder="1" applyAlignment="1">
      <alignment horizontal="center" vertical="center"/>
      <protection/>
    </xf>
    <xf numFmtId="0" fontId="6" fillId="33" borderId="23" xfId="54" applyFont="1" applyFill="1" applyBorder="1" applyAlignment="1">
      <alignment horizontal="center" vertical="center"/>
      <protection/>
    </xf>
    <xf numFmtId="0" fontId="6" fillId="33" borderId="24" xfId="54" applyFont="1" applyFill="1" applyBorder="1" applyAlignment="1">
      <alignment horizontal="center" vertical="center"/>
      <protection/>
    </xf>
    <xf numFmtId="0" fontId="9" fillId="33" borderId="22" xfId="54" applyFont="1" applyFill="1" applyBorder="1" applyAlignment="1">
      <alignment horizontal="center" vertical="center"/>
      <protection/>
    </xf>
    <xf numFmtId="0" fontId="9" fillId="33" borderId="23" xfId="54" applyFont="1" applyFill="1" applyBorder="1" applyAlignment="1">
      <alignment horizontal="center" vertical="center"/>
      <protection/>
    </xf>
    <xf numFmtId="0" fontId="9" fillId="33" borderId="24" xfId="54" applyFont="1" applyFill="1" applyBorder="1" applyAlignment="1">
      <alignment horizontal="center" vertical="center"/>
      <protection/>
    </xf>
    <xf numFmtId="0" fontId="9" fillId="33" borderId="15" xfId="54" applyFont="1" applyFill="1" applyBorder="1" applyAlignment="1">
      <alignment horizontal="center" vertical="center"/>
      <protection/>
    </xf>
    <xf numFmtId="0" fontId="9" fillId="33" borderId="0" xfId="54" applyFont="1" applyFill="1" applyBorder="1" applyAlignment="1">
      <alignment horizontal="center" vertical="center"/>
      <protection/>
    </xf>
    <xf numFmtId="0" fontId="9" fillId="33" borderId="18" xfId="54" applyFont="1" applyFill="1" applyBorder="1" applyAlignment="1">
      <alignment horizontal="center" vertical="center"/>
      <protection/>
    </xf>
    <xf numFmtId="0" fontId="9" fillId="33" borderId="16" xfId="54" applyFont="1" applyFill="1" applyBorder="1" applyAlignment="1">
      <alignment horizontal="center" vertical="center"/>
      <protection/>
    </xf>
    <xf numFmtId="0" fontId="9" fillId="33" borderId="17" xfId="54" applyFont="1" applyFill="1" applyBorder="1" applyAlignment="1">
      <alignment horizontal="center" vertical="center"/>
      <protection/>
    </xf>
    <xf numFmtId="0" fontId="9" fillId="33" borderId="19" xfId="54" applyFont="1" applyFill="1" applyBorder="1" applyAlignment="1">
      <alignment horizontal="center" vertical="center"/>
      <protection/>
    </xf>
    <xf numFmtId="0" fontId="5" fillId="33" borderId="49" xfId="54" applyFont="1" applyFill="1" applyBorder="1" applyAlignment="1">
      <alignment horizontal="center" vertical="center"/>
      <protection/>
    </xf>
    <xf numFmtId="0" fontId="5" fillId="33" borderId="48" xfId="54" applyFont="1" applyFill="1" applyBorder="1" applyAlignment="1">
      <alignment horizontal="center" vertical="center"/>
      <protection/>
    </xf>
    <xf numFmtId="0" fontId="5" fillId="33" borderId="47" xfId="54" applyFont="1" applyFill="1" applyBorder="1" applyAlignment="1">
      <alignment horizontal="center" vertical="center"/>
      <protection/>
    </xf>
    <xf numFmtId="0" fontId="5" fillId="33" borderId="16" xfId="54" applyFont="1" applyFill="1" applyBorder="1" applyAlignment="1">
      <alignment horizontal="center" vertical="center"/>
      <protection/>
    </xf>
    <xf numFmtId="0" fontId="5" fillId="33" borderId="17" xfId="54" applyFont="1" applyFill="1" applyBorder="1" applyAlignment="1">
      <alignment horizontal="center" vertical="center"/>
      <protection/>
    </xf>
    <xf numFmtId="0" fontId="5" fillId="33" borderId="19" xfId="54" applyFont="1" applyFill="1" applyBorder="1" applyAlignment="1">
      <alignment horizontal="center" vertical="center"/>
      <protection/>
    </xf>
    <xf numFmtId="0" fontId="5" fillId="36" borderId="49" xfId="54" applyFont="1" applyFill="1" applyBorder="1" applyAlignment="1">
      <alignment horizontal="center" vertical="center"/>
      <protection/>
    </xf>
    <xf numFmtId="0" fontId="5" fillId="36" borderId="48" xfId="54" applyFont="1" applyFill="1" applyBorder="1" applyAlignment="1">
      <alignment horizontal="center" vertical="center"/>
      <protection/>
    </xf>
    <xf numFmtId="49" fontId="4" fillId="35" borderId="46" xfId="54" applyNumberFormat="1" applyFont="1" applyFill="1" applyBorder="1" applyAlignment="1">
      <alignment horizontal="center" vertical="center" wrapText="1"/>
      <protection/>
    </xf>
    <xf numFmtId="49" fontId="4" fillId="35" borderId="12" xfId="54" applyNumberFormat="1" applyFont="1" applyFill="1" applyBorder="1" applyAlignment="1">
      <alignment horizontal="center" vertical="center" wrapText="1"/>
      <protection/>
    </xf>
    <xf numFmtId="2" fontId="4" fillId="0" borderId="46" xfId="54" applyNumberFormat="1" applyFont="1" applyFill="1" applyBorder="1" applyAlignment="1">
      <alignment horizontal="left" vertical="center" wrapText="1"/>
      <protection/>
    </xf>
    <xf numFmtId="2" fontId="4" fillId="0" borderId="12" xfId="54" applyNumberFormat="1" applyFont="1" applyFill="1" applyBorder="1" applyAlignment="1">
      <alignment horizontal="left" vertical="center" wrapText="1"/>
      <protection/>
    </xf>
    <xf numFmtId="0" fontId="5" fillId="36" borderId="47" xfId="54" applyFont="1" applyFill="1" applyBorder="1" applyAlignment="1">
      <alignment horizontal="center" vertical="center"/>
      <protection/>
    </xf>
    <xf numFmtId="0" fontId="5" fillId="36" borderId="24" xfId="54" applyFont="1" applyFill="1" applyBorder="1" applyAlignment="1">
      <alignment horizontal="center" vertical="center"/>
      <protection/>
    </xf>
    <xf numFmtId="0" fontId="5" fillId="36" borderId="19" xfId="54" applyFont="1" applyFill="1" applyBorder="1" applyAlignment="1">
      <alignment horizontal="center" vertical="center"/>
      <protection/>
    </xf>
    <xf numFmtId="0" fontId="5" fillId="36" borderId="46" xfId="54" applyFont="1" applyFill="1" applyBorder="1" applyAlignment="1">
      <alignment horizontal="center" vertical="center"/>
      <protection/>
    </xf>
    <xf numFmtId="0" fontId="5" fillId="36" borderId="12" xfId="54" applyFont="1" applyFill="1" applyBorder="1" applyAlignment="1">
      <alignment horizontal="center" vertical="center"/>
      <protection/>
    </xf>
    <xf numFmtId="0" fontId="5" fillId="36" borderId="22" xfId="54" applyFont="1" applyFill="1" applyBorder="1" applyAlignment="1">
      <alignment horizontal="center" vertical="center"/>
      <protection/>
    </xf>
    <xf numFmtId="0" fontId="5" fillId="36" borderId="23" xfId="54" applyFont="1" applyFill="1" applyBorder="1" applyAlignment="1">
      <alignment horizontal="center" vertical="center"/>
      <protection/>
    </xf>
    <xf numFmtId="0" fontId="5" fillId="36" borderId="16" xfId="54" applyFont="1" applyFill="1" applyBorder="1" applyAlignment="1">
      <alignment horizontal="center" vertical="center"/>
      <protection/>
    </xf>
    <xf numFmtId="0" fontId="5" fillId="36" borderId="17" xfId="54" applyFont="1" applyFill="1" applyBorder="1" applyAlignment="1">
      <alignment horizontal="center" vertical="center"/>
      <protection/>
    </xf>
    <xf numFmtId="10" fontId="5" fillId="36" borderId="46" xfId="58" applyNumberFormat="1" applyFont="1" applyFill="1" applyBorder="1" applyAlignment="1">
      <alignment horizontal="center" vertical="center"/>
    </xf>
    <xf numFmtId="10" fontId="5" fillId="36" borderId="56" xfId="58" applyNumberFormat="1" applyFont="1" applyFill="1" applyBorder="1" applyAlignment="1">
      <alignment horizontal="center" vertical="center"/>
    </xf>
    <xf numFmtId="10" fontId="4" fillId="36" borderId="23" xfId="0" applyNumberFormat="1" applyFont="1" applyFill="1" applyBorder="1" applyAlignment="1">
      <alignment horizontal="center" vertical="center" wrapText="1"/>
    </xf>
    <xf numFmtId="10" fontId="4" fillId="36" borderId="24" xfId="0" applyNumberFormat="1" applyFont="1" applyFill="1" applyBorder="1" applyAlignment="1">
      <alignment horizontal="center" vertical="center" wrapText="1"/>
    </xf>
    <xf numFmtId="10" fontId="4" fillId="36" borderId="0" xfId="0" applyNumberFormat="1" applyFont="1" applyFill="1" applyBorder="1" applyAlignment="1">
      <alignment horizontal="center" vertical="center" wrapText="1"/>
    </xf>
    <xf numFmtId="10" fontId="4" fillId="36" borderId="18" xfId="0" applyNumberFormat="1" applyFont="1" applyFill="1" applyBorder="1" applyAlignment="1">
      <alignment horizontal="center" vertical="center" wrapText="1"/>
    </xf>
  </cellXfs>
  <cellStyles count="5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10 4" xfId="50"/>
    <cellStyle name="Normal 2" xfId="51"/>
    <cellStyle name="Normal 61" xfId="52"/>
    <cellStyle name="Normal 61 2 2" xfId="53"/>
    <cellStyle name="Normal_planilha orçamentária PORTO BELO 2 - COMPLETA" xfId="54"/>
    <cellStyle name="Nota" xfId="55"/>
    <cellStyle name="Percent" xfId="56"/>
    <cellStyle name="Porcentagem 2 9" xfId="57"/>
    <cellStyle name="Porcentagem_planilha orçamentária PORTO BELO 2 - COMPLETA" xfId="58"/>
    <cellStyle name="Saída" xfId="59"/>
    <cellStyle name="Comma [0]" xfId="60"/>
    <cellStyle name="Separador de milhares_planilha orçamentária PORTO BELO 2 - COMPLETA" xfId="61"/>
    <cellStyle name="Texto de Aviso" xfId="62"/>
    <cellStyle name="Texto Explicativo" xfId="63"/>
    <cellStyle name="Título" xfId="64"/>
    <cellStyle name="Título 1" xfId="65"/>
    <cellStyle name="Título 2" xfId="66"/>
    <cellStyle name="Título 3" xfId="67"/>
    <cellStyle name="Título 4" xfId="68"/>
    <cellStyle name="Total" xfId="69"/>
    <cellStyle name="Comma" xfId="70"/>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390525</xdr:colOff>
      <xdr:row>0</xdr:row>
      <xdr:rowOff>847725</xdr:rowOff>
    </xdr:to>
    <xdr:pic>
      <xdr:nvPicPr>
        <xdr:cNvPr id="1" name="Imagem 1"/>
        <xdr:cNvPicPr preferRelativeResize="1">
          <a:picLocks noChangeAspect="1"/>
        </xdr:cNvPicPr>
      </xdr:nvPicPr>
      <xdr:blipFill>
        <a:blip r:embed="rId1"/>
        <a:stretch>
          <a:fillRect/>
        </a:stretch>
      </xdr:blipFill>
      <xdr:spPr>
        <a:xfrm>
          <a:off x="114300" y="0"/>
          <a:ext cx="77152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390525</xdr:colOff>
      <xdr:row>0</xdr:row>
      <xdr:rowOff>847725</xdr:rowOff>
    </xdr:to>
    <xdr:pic>
      <xdr:nvPicPr>
        <xdr:cNvPr id="1" name="Imagem 1"/>
        <xdr:cNvPicPr preferRelativeResize="1">
          <a:picLocks noChangeAspect="1"/>
        </xdr:cNvPicPr>
      </xdr:nvPicPr>
      <xdr:blipFill>
        <a:blip r:embed="rId1"/>
        <a:stretch>
          <a:fillRect/>
        </a:stretch>
      </xdr:blipFill>
      <xdr:spPr>
        <a:xfrm>
          <a:off x="114300" y="0"/>
          <a:ext cx="771525"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76200</xdr:rowOff>
    </xdr:from>
    <xdr:to>
      <xdr:col>1</xdr:col>
      <xdr:colOff>47625</xdr:colOff>
      <xdr:row>0</xdr:row>
      <xdr:rowOff>952500</xdr:rowOff>
    </xdr:to>
    <xdr:pic>
      <xdr:nvPicPr>
        <xdr:cNvPr id="1" name="Imagem 1"/>
        <xdr:cNvPicPr preferRelativeResize="1">
          <a:picLocks noChangeAspect="1"/>
        </xdr:cNvPicPr>
      </xdr:nvPicPr>
      <xdr:blipFill>
        <a:blip r:embed="rId1"/>
        <a:stretch>
          <a:fillRect/>
        </a:stretch>
      </xdr:blipFill>
      <xdr:spPr>
        <a:xfrm>
          <a:off x="85725" y="76200"/>
          <a:ext cx="8001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22"/>
  <sheetViews>
    <sheetView view="pageBreakPreview" zoomScale="115" zoomScaleSheetLayoutView="115" zoomScalePageLayoutView="0" workbookViewId="0" topLeftCell="A1">
      <selection activeCell="H22" sqref="H22"/>
    </sheetView>
  </sheetViews>
  <sheetFormatPr defaultColWidth="9.140625" defaultRowHeight="15"/>
  <cols>
    <col min="3" max="3" width="64.7109375" style="0" customWidth="1"/>
    <col min="4" max="4" width="8.7109375" style="0" customWidth="1"/>
    <col min="5" max="5" width="0.2890625" style="0" customWidth="1"/>
    <col min="6" max="6" width="56.7109375" style="0" customWidth="1"/>
    <col min="7" max="7" width="0.13671875" style="0" customWidth="1"/>
    <col min="8" max="8" width="16.57421875" style="0" customWidth="1"/>
    <col min="10" max="10" width="6.7109375" style="78" hidden="1" customWidth="1"/>
    <col min="11" max="11" width="9.57421875" style="77" hidden="1" customWidth="1"/>
    <col min="12" max="12" width="0" style="0" hidden="1" customWidth="1"/>
  </cols>
  <sheetData>
    <row r="1" spans="1:8" ht="33.75" customHeight="1" thickBot="1">
      <c r="A1" s="82"/>
      <c r="B1" s="319" t="s">
        <v>786</v>
      </c>
      <c r="C1" s="320"/>
      <c r="D1" s="320"/>
      <c r="E1" s="320"/>
      <c r="F1" s="320"/>
      <c r="G1" s="320"/>
      <c r="H1" s="321"/>
    </row>
    <row r="2" spans="1:8" ht="20.25" customHeight="1" thickBot="1">
      <c r="A2" s="104"/>
      <c r="B2" s="86">
        <v>2</v>
      </c>
      <c r="C2" s="103" t="s">
        <v>704</v>
      </c>
      <c r="D2" s="93"/>
      <c r="E2" s="93"/>
      <c r="F2" s="93"/>
      <c r="G2" s="93"/>
      <c r="H2" s="94"/>
    </row>
    <row r="3" spans="1:8" ht="15.75" thickBot="1">
      <c r="A3" s="10"/>
      <c r="B3" s="86">
        <v>205</v>
      </c>
      <c r="C3" s="103" t="s">
        <v>705</v>
      </c>
      <c r="D3" s="93"/>
      <c r="E3" s="93"/>
      <c r="F3" s="93"/>
      <c r="G3" s="93"/>
      <c r="H3" s="94"/>
    </row>
    <row r="4" spans="1:8" ht="27" customHeight="1" thickBot="1">
      <c r="A4" s="10"/>
      <c r="B4" s="106" t="s">
        <v>706</v>
      </c>
      <c r="C4" s="105" t="s">
        <v>703</v>
      </c>
      <c r="D4" s="335" t="s">
        <v>707</v>
      </c>
      <c r="E4" s="335"/>
      <c r="F4" s="335"/>
      <c r="G4" s="335"/>
      <c r="H4" s="336"/>
    </row>
    <row r="5" spans="1:8" ht="15.75" thickBot="1">
      <c r="A5" s="10"/>
      <c r="B5" s="86">
        <v>6</v>
      </c>
      <c r="C5" s="96" t="s">
        <v>559</v>
      </c>
      <c r="D5" s="93"/>
      <c r="E5" s="93"/>
      <c r="F5" s="93"/>
      <c r="G5" s="93"/>
      <c r="H5" s="94"/>
    </row>
    <row r="6" spans="1:8" ht="15.75" thickBot="1">
      <c r="A6" s="10"/>
      <c r="B6" s="86">
        <v>621</v>
      </c>
      <c r="C6" s="96" t="s">
        <v>608</v>
      </c>
      <c r="D6" s="93"/>
      <c r="E6" s="93"/>
      <c r="F6" s="93"/>
      <c r="G6" s="93"/>
      <c r="H6" s="94"/>
    </row>
    <row r="7" spans="1:11" ht="15.75" thickBot="1">
      <c r="A7" s="10"/>
      <c r="B7" s="87">
        <v>62129</v>
      </c>
      <c r="C7" s="9" t="s">
        <v>605</v>
      </c>
      <c r="D7" s="81" t="s">
        <v>239</v>
      </c>
      <c r="E7" s="93"/>
      <c r="F7" s="326" t="s">
        <v>611</v>
      </c>
      <c r="G7" s="327"/>
      <c r="H7" s="92">
        <v>3.72</v>
      </c>
      <c r="J7" s="99">
        <v>8</v>
      </c>
      <c r="K7" s="100">
        <v>3.26</v>
      </c>
    </row>
    <row r="8" spans="1:8" ht="15.75" thickBot="1">
      <c r="A8" s="10"/>
      <c r="B8" s="86">
        <v>624</v>
      </c>
      <c r="C8" s="96" t="s">
        <v>562</v>
      </c>
      <c r="D8" s="93"/>
      <c r="E8" s="93"/>
      <c r="F8" s="93"/>
      <c r="G8" s="93"/>
      <c r="H8" s="94"/>
    </row>
    <row r="9" spans="1:11" ht="15.75" thickBot="1">
      <c r="A9" s="10"/>
      <c r="B9" s="87">
        <v>62420</v>
      </c>
      <c r="C9" s="84" t="s">
        <v>563</v>
      </c>
      <c r="D9" s="81" t="s">
        <v>239</v>
      </c>
      <c r="E9" s="326" t="s">
        <v>574</v>
      </c>
      <c r="F9" s="327"/>
      <c r="G9" s="328">
        <v>2.58</v>
      </c>
      <c r="H9" s="329"/>
      <c r="J9" s="78">
        <v>31</v>
      </c>
      <c r="K9" s="77">
        <v>2.77</v>
      </c>
    </row>
    <row r="10" spans="1:11" ht="15.75" thickBot="1">
      <c r="A10" s="10"/>
      <c r="B10" s="87">
        <v>62440</v>
      </c>
      <c r="C10" s="84" t="s">
        <v>570</v>
      </c>
      <c r="D10" s="81" t="s">
        <v>239</v>
      </c>
      <c r="E10" s="326" t="s">
        <v>575</v>
      </c>
      <c r="F10" s="327"/>
      <c r="G10" s="328">
        <v>15.31</v>
      </c>
      <c r="H10" s="329"/>
      <c r="J10" s="78">
        <v>9</v>
      </c>
      <c r="K10" s="77">
        <v>13.88</v>
      </c>
    </row>
    <row r="11" spans="1:8" ht="15.75" thickBot="1">
      <c r="A11" s="10"/>
      <c r="B11" s="88">
        <v>625</v>
      </c>
      <c r="C11" s="95" t="s">
        <v>564</v>
      </c>
      <c r="D11" s="79"/>
      <c r="E11" s="79"/>
      <c r="F11" s="79"/>
      <c r="G11" s="79"/>
      <c r="H11" s="80"/>
    </row>
    <row r="12" spans="1:11" ht="15.75" thickBot="1">
      <c r="A12" s="10"/>
      <c r="B12" s="87">
        <v>62536</v>
      </c>
      <c r="C12" s="84" t="s">
        <v>565</v>
      </c>
      <c r="D12" s="81" t="s">
        <v>239</v>
      </c>
      <c r="E12" s="326" t="s">
        <v>576</v>
      </c>
      <c r="F12" s="327"/>
      <c r="G12" s="328">
        <v>1.35</v>
      </c>
      <c r="H12" s="329"/>
      <c r="J12" s="91">
        <v>36</v>
      </c>
      <c r="K12" s="77">
        <v>1.47</v>
      </c>
    </row>
    <row r="13" spans="1:11" ht="15.75" thickBot="1">
      <c r="A13" s="10"/>
      <c r="B13" s="87">
        <v>62577</v>
      </c>
      <c r="C13" s="84" t="s">
        <v>566</v>
      </c>
      <c r="D13" s="81" t="s">
        <v>239</v>
      </c>
      <c r="E13" s="326" t="s">
        <v>577</v>
      </c>
      <c r="F13" s="327"/>
      <c r="G13" s="328">
        <v>39.29</v>
      </c>
      <c r="H13" s="329"/>
      <c r="J13" s="91">
        <v>30</v>
      </c>
      <c r="K13" s="77">
        <v>36.06</v>
      </c>
    </row>
    <row r="14" spans="1:11" ht="15.75" thickBot="1">
      <c r="A14" s="10"/>
      <c r="B14" s="87">
        <v>62540</v>
      </c>
      <c r="C14" s="84" t="s">
        <v>567</v>
      </c>
      <c r="D14" s="81" t="s">
        <v>239</v>
      </c>
      <c r="E14" s="326" t="s">
        <v>578</v>
      </c>
      <c r="F14" s="327"/>
      <c r="G14" s="324">
        <v>1.18</v>
      </c>
      <c r="H14" s="325"/>
      <c r="J14" s="91">
        <v>25</v>
      </c>
      <c r="K14" s="77">
        <v>1.13</v>
      </c>
    </row>
    <row r="15" spans="1:11" ht="15.75" thickBot="1">
      <c r="A15" s="10"/>
      <c r="B15" s="87">
        <v>62542</v>
      </c>
      <c r="C15" s="84" t="s">
        <v>571</v>
      </c>
      <c r="D15" s="81" t="s">
        <v>239</v>
      </c>
      <c r="E15" s="326" t="s">
        <v>579</v>
      </c>
      <c r="F15" s="327"/>
      <c r="G15" s="328">
        <v>4.33</v>
      </c>
      <c r="H15" s="329"/>
      <c r="J15" s="91">
        <v>4</v>
      </c>
      <c r="K15" s="77">
        <v>3.96</v>
      </c>
    </row>
    <row r="16" spans="1:11" ht="15.75" thickBot="1">
      <c r="A16" s="10"/>
      <c r="B16" s="89">
        <v>62543</v>
      </c>
      <c r="C16" s="83" t="s">
        <v>572</v>
      </c>
      <c r="D16" s="81" t="s">
        <v>239</v>
      </c>
      <c r="E16" s="322" t="s">
        <v>580</v>
      </c>
      <c r="F16" s="323"/>
      <c r="G16" s="324">
        <v>5.68</v>
      </c>
      <c r="H16" s="325"/>
      <c r="J16" s="91">
        <v>2</v>
      </c>
      <c r="K16" s="77">
        <v>4.8</v>
      </c>
    </row>
    <row r="17" spans="1:11" ht="15.75" thickBot="1">
      <c r="A17" s="10"/>
      <c r="B17" s="90">
        <v>62514</v>
      </c>
      <c r="C17" s="85" t="s">
        <v>573</v>
      </c>
      <c r="D17" s="81" t="s">
        <v>239</v>
      </c>
      <c r="E17" s="322" t="s">
        <v>581</v>
      </c>
      <c r="F17" s="323"/>
      <c r="G17" s="333">
        <v>4.54</v>
      </c>
      <c r="H17" s="334"/>
      <c r="J17" s="91">
        <v>1</v>
      </c>
      <c r="K17" s="77">
        <v>3.62</v>
      </c>
    </row>
    <row r="18" spans="1:10" ht="15.75" thickBot="1">
      <c r="A18" s="10"/>
      <c r="B18" s="86">
        <v>660</v>
      </c>
      <c r="C18" s="96" t="s">
        <v>609</v>
      </c>
      <c r="D18" s="93"/>
      <c r="E18" s="93"/>
      <c r="F18" s="93"/>
      <c r="G18" s="93"/>
      <c r="H18" s="94"/>
      <c r="J18" s="91"/>
    </row>
    <row r="19" spans="1:11" ht="15.75" thickBot="1">
      <c r="A19" s="10"/>
      <c r="B19" s="87">
        <v>66013</v>
      </c>
      <c r="C19" s="101" t="s">
        <v>606</v>
      </c>
      <c r="D19" s="81" t="s">
        <v>239</v>
      </c>
      <c r="E19" s="326" t="s">
        <v>610</v>
      </c>
      <c r="F19" s="327"/>
      <c r="G19" s="328">
        <v>48.58</v>
      </c>
      <c r="H19" s="329"/>
      <c r="J19" s="99">
        <v>3</v>
      </c>
      <c r="K19" s="100">
        <v>38.82</v>
      </c>
    </row>
    <row r="20" spans="1:8" ht="15.75" thickBot="1">
      <c r="A20" s="10"/>
      <c r="B20" s="102">
        <v>647</v>
      </c>
      <c r="C20" s="330" t="s">
        <v>560</v>
      </c>
      <c r="D20" s="331"/>
      <c r="E20" s="331"/>
      <c r="F20" s="331"/>
      <c r="G20" s="331"/>
      <c r="H20" s="332"/>
    </row>
    <row r="21" spans="1:11" ht="15.75" thickBot="1">
      <c r="A21" s="10"/>
      <c r="B21" s="89">
        <v>64702</v>
      </c>
      <c r="C21" s="83" t="s">
        <v>561</v>
      </c>
      <c r="D21" s="81" t="s">
        <v>239</v>
      </c>
      <c r="E21" s="322" t="s">
        <v>582</v>
      </c>
      <c r="F21" s="323"/>
      <c r="G21" s="324">
        <v>14.21</v>
      </c>
      <c r="H21" s="325"/>
      <c r="J21" s="78">
        <v>11</v>
      </c>
      <c r="K21" s="77">
        <v>12.47</v>
      </c>
    </row>
    <row r="22" ht="14.25" customHeight="1">
      <c r="A22" s="8"/>
    </row>
  </sheetData>
  <sheetProtection/>
  <mergeCells count="24">
    <mergeCell ref="E15:F15"/>
    <mergeCell ref="E16:F16"/>
    <mergeCell ref="D4:H4"/>
    <mergeCell ref="F7:G7"/>
    <mergeCell ref="E19:F19"/>
    <mergeCell ref="G19:H19"/>
    <mergeCell ref="G16:H16"/>
    <mergeCell ref="E17:F17"/>
    <mergeCell ref="G12:H12"/>
    <mergeCell ref="E13:F13"/>
    <mergeCell ref="G17:H17"/>
    <mergeCell ref="E14:F14"/>
    <mergeCell ref="G14:H14"/>
    <mergeCell ref="G15:H15"/>
    <mergeCell ref="B1:H1"/>
    <mergeCell ref="E21:F21"/>
    <mergeCell ref="G21:H21"/>
    <mergeCell ref="E9:F9"/>
    <mergeCell ref="G9:H9"/>
    <mergeCell ref="E12:F12"/>
    <mergeCell ref="C20:H20"/>
    <mergeCell ref="G10:H10"/>
    <mergeCell ref="E10:F10"/>
    <mergeCell ref="G13:H13"/>
  </mergeCells>
  <printOptions horizontalCentered="1" verticalCentered="1"/>
  <pageMargins left="0.5118110236220472" right="0.5118110236220472" top="0.7874015748031497" bottom="0.7874015748031497" header="0.31496062992125984" footer="0.31496062992125984"/>
  <pageSetup fitToHeight="1" fitToWidth="1" horizontalDpi="600" verticalDpi="600" orientation="landscape" paperSize="9" scale="84" r:id="rId1"/>
  <headerFooter>
    <oddFooter>&amp;CLuan de Paula Cardoso Ferraz
Engenheira Civil e Ambiental
CREA MG 162412/D
&amp;R&amp;P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35"/>
  <sheetViews>
    <sheetView tabSelected="1" view="pageBreakPreview" zoomScale="115" zoomScaleNormal="93" zoomScaleSheetLayoutView="115" zoomScalePageLayoutView="0" workbookViewId="0" topLeftCell="A306">
      <selection activeCell="C9" sqref="C9"/>
    </sheetView>
  </sheetViews>
  <sheetFormatPr defaultColWidth="9.140625" defaultRowHeight="15"/>
  <cols>
    <col min="1" max="1" width="7.421875" style="237" customWidth="1"/>
    <col min="2" max="2" width="12.00390625" style="237" customWidth="1"/>
    <col min="3" max="3" width="67.421875" style="237" customWidth="1"/>
    <col min="4" max="4" width="5.28125" style="237" bestFit="1" customWidth="1"/>
    <col min="5" max="5" width="10.140625" style="239" customWidth="1"/>
    <col min="6" max="6" width="12.421875" style="313" bestFit="1" customWidth="1"/>
    <col min="7" max="7" width="22.00390625" style="239" bestFit="1" customWidth="1"/>
    <col min="8" max="8" width="20.00390625" style="239" customWidth="1"/>
    <col min="9" max="9" width="9.140625" style="237" customWidth="1"/>
    <col min="10" max="10" width="5.421875" style="237" customWidth="1"/>
    <col min="11" max="11" width="14.28125" style="237" customWidth="1"/>
    <col min="12" max="12" width="12.00390625" style="237" customWidth="1"/>
    <col min="13" max="13" width="16.7109375" style="237" bestFit="1" customWidth="1"/>
    <col min="14" max="16384" width="9.140625" style="237" customWidth="1"/>
  </cols>
  <sheetData>
    <row r="1" spans="1:13" ht="69" customHeight="1">
      <c r="A1" s="347" t="s">
        <v>240</v>
      </c>
      <c r="B1" s="348"/>
      <c r="C1" s="348"/>
      <c r="D1" s="348"/>
      <c r="E1" s="348"/>
      <c r="F1" s="348"/>
      <c r="G1" s="348"/>
      <c r="H1" s="349"/>
      <c r="M1" s="238"/>
    </row>
    <row r="2" spans="1:8" ht="15" customHeight="1">
      <c r="A2" s="356" t="s">
        <v>477</v>
      </c>
      <c r="B2" s="356"/>
      <c r="C2" s="356"/>
      <c r="D2" s="338" t="s">
        <v>286</v>
      </c>
      <c r="E2" s="339"/>
      <c r="F2" s="339"/>
      <c r="G2" s="340"/>
      <c r="H2" s="234"/>
    </row>
    <row r="3" spans="1:8" ht="15">
      <c r="A3" s="356"/>
      <c r="B3" s="356"/>
      <c r="C3" s="356"/>
      <c r="D3" s="341"/>
      <c r="E3" s="342"/>
      <c r="F3" s="342"/>
      <c r="G3" s="343"/>
      <c r="H3" s="235"/>
    </row>
    <row r="4" spans="1:8" ht="15">
      <c r="A4" s="357" t="s">
        <v>785</v>
      </c>
      <c r="B4" s="357"/>
      <c r="C4" s="357"/>
      <c r="D4" s="344" t="s">
        <v>243</v>
      </c>
      <c r="E4" s="345"/>
      <c r="F4" s="345"/>
      <c r="G4" s="346"/>
      <c r="H4" s="236"/>
    </row>
    <row r="5" spans="1:8" ht="15">
      <c r="A5" s="357"/>
      <c r="B5" s="357"/>
      <c r="C5" s="357"/>
      <c r="D5" s="344" t="s">
        <v>784</v>
      </c>
      <c r="E5" s="345"/>
      <c r="F5" s="345"/>
      <c r="G5" s="346"/>
      <c r="H5" s="236"/>
    </row>
    <row r="6" spans="1:7" ht="15.75">
      <c r="A6" s="192"/>
      <c r="B6" s="192"/>
      <c r="C6" s="192"/>
      <c r="D6" s="232"/>
      <c r="E6" s="233"/>
      <c r="F6" s="218" t="s">
        <v>764</v>
      </c>
      <c r="G6" s="217">
        <f>H325</f>
        <v>1561030.4675999999</v>
      </c>
    </row>
    <row r="7" spans="1:8" ht="24.75" customHeight="1">
      <c r="A7" s="240" t="s">
        <v>0</v>
      </c>
      <c r="B7" s="240" t="s">
        <v>287</v>
      </c>
      <c r="C7" s="240" t="s">
        <v>1</v>
      </c>
      <c r="D7" s="240" t="s">
        <v>2</v>
      </c>
      <c r="E7" s="241" t="s">
        <v>3</v>
      </c>
      <c r="F7" s="242" t="s">
        <v>4</v>
      </c>
      <c r="G7" s="242" t="s">
        <v>5</v>
      </c>
      <c r="H7" s="242"/>
    </row>
    <row r="8" spans="1:8" ht="16.5" customHeight="1">
      <c r="A8" s="243">
        <v>1</v>
      </c>
      <c r="B8" s="244" t="s">
        <v>6</v>
      </c>
      <c r="C8" s="245" t="s">
        <v>7</v>
      </c>
      <c r="D8" s="246"/>
      <c r="E8" s="246"/>
      <c r="F8" s="246"/>
      <c r="G8" s="246"/>
      <c r="H8" s="247"/>
    </row>
    <row r="9" spans="1:8" ht="15">
      <c r="A9" s="248" t="s">
        <v>288</v>
      </c>
      <c r="B9" s="249">
        <v>105</v>
      </c>
      <c r="C9" s="250" t="s">
        <v>290</v>
      </c>
      <c r="D9" s="117"/>
      <c r="E9" s="118"/>
      <c r="F9" s="122"/>
      <c r="G9" s="122"/>
      <c r="H9" s="122"/>
    </row>
    <row r="10" spans="1:10" ht="18" customHeight="1">
      <c r="A10" s="248" t="s">
        <v>291</v>
      </c>
      <c r="B10" s="146">
        <v>10501</v>
      </c>
      <c r="C10" s="116" t="s">
        <v>9</v>
      </c>
      <c r="D10" s="117" t="s">
        <v>10</v>
      </c>
      <c r="E10" s="118">
        <v>621.02</v>
      </c>
      <c r="F10" s="130">
        <v>20.29</v>
      </c>
      <c r="G10" s="125">
        <f>ROUND(E10*F10,2)</f>
        <v>12600.5</v>
      </c>
      <c r="H10" s="125"/>
      <c r="J10" s="251"/>
    </row>
    <row r="11" spans="1:10" ht="15">
      <c r="A11" s="252"/>
      <c r="B11" s="350" t="s">
        <v>11</v>
      </c>
      <c r="C11" s="350"/>
      <c r="D11" s="350"/>
      <c r="E11" s="350"/>
      <c r="F11" s="350"/>
      <c r="G11" s="254">
        <f>SUM(G10)</f>
        <v>12600.5</v>
      </c>
      <c r="H11" s="255">
        <f>G10</f>
        <v>12600.5</v>
      </c>
      <c r="J11" s="251"/>
    </row>
    <row r="12" spans="1:10" ht="15">
      <c r="A12" s="252"/>
      <c r="B12" s="351"/>
      <c r="C12" s="351"/>
      <c r="D12" s="352"/>
      <c r="E12" s="352"/>
      <c r="F12" s="352"/>
      <c r="G12" s="352"/>
      <c r="H12" s="256"/>
      <c r="J12" s="251"/>
    </row>
    <row r="13" spans="1:10" ht="15">
      <c r="A13" s="243">
        <v>2</v>
      </c>
      <c r="B13" s="244" t="s">
        <v>12</v>
      </c>
      <c r="C13" s="257" t="s">
        <v>13</v>
      </c>
      <c r="D13" s="258"/>
      <c r="E13" s="258"/>
      <c r="F13" s="258"/>
      <c r="G13" s="258"/>
      <c r="H13" s="259"/>
      <c r="J13" s="251"/>
    </row>
    <row r="14" spans="1:10" ht="15">
      <c r="A14" s="260" t="s">
        <v>300</v>
      </c>
      <c r="B14" s="261">
        <v>203</v>
      </c>
      <c r="C14" s="353" t="s">
        <v>14</v>
      </c>
      <c r="D14" s="354"/>
      <c r="E14" s="354"/>
      <c r="F14" s="354"/>
      <c r="G14" s="354"/>
      <c r="H14" s="262"/>
      <c r="J14" s="251"/>
    </row>
    <row r="15" spans="1:10" ht="20.25" customHeight="1">
      <c r="A15" s="248" t="s">
        <v>301</v>
      </c>
      <c r="B15" s="146">
        <v>20305</v>
      </c>
      <c r="C15" s="116" t="s">
        <v>15</v>
      </c>
      <c r="D15" s="117" t="s">
        <v>10</v>
      </c>
      <c r="E15" s="118">
        <v>8</v>
      </c>
      <c r="F15" s="130">
        <v>277.46</v>
      </c>
      <c r="G15" s="125">
        <f>ROUND(E15*F15,2)</f>
        <v>2219.68</v>
      </c>
      <c r="H15" s="125"/>
      <c r="J15" s="251"/>
    </row>
    <row r="16" spans="1:10" ht="36">
      <c r="A16" s="248" t="s">
        <v>302</v>
      </c>
      <c r="B16" s="146">
        <v>20350</v>
      </c>
      <c r="C16" s="116" t="s">
        <v>16</v>
      </c>
      <c r="D16" s="117" t="s">
        <v>17</v>
      </c>
      <c r="E16" s="118">
        <v>30</v>
      </c>
      <c r="F16" s="130">
        <v>150.64</v>
      </c>
      <c r="G16" s="125">
        <f>ROUND(E16*F16,2)</f>
        <v>4519.2</v>
      </c>
      <c r="H16" s="125"/>
      <c r="J16" s="251"/>
    </row>
    <row r="17" spans="1:10" ht="27.75" customHeight="1">
      <c r="A17" s="260" t="s">
        <v>289</v>
      </c>
      <c r="B17" s="263">
        <v>207</v>
      </c>
      <c r="C17" s="366" t="s">
        <v>18</v>
      </c>
      <c r="D17" s="367"/>
      <c r="E17" s="367"/>
      <c r="F17" s="367"/>
      <c r="G17" s="367"/>
      <c r="H17" s="368"/>
      <c r="J17" s="251"/>
    </row>
    <row r="18" spans="1:10" ht="48">
      <c r="A18" s="248" t="s">
        <v>292</v>
      </c>
      <c r="B18" s="146">
        <v>20802</v>
      </c>
      <c r="C18" s="116" t="s">
        <v>727</v>
      </c>
      <c r="D18" s="117" t="s">
        <v>10</v>
      </c>
      <c r="E18" s="118">
        <v>10.9</v>
      </c>
      <c r="F18" s="130">
        <v>328.35</v>
      </c>
      <c r="G18" s="125">
        <f>ROUND(E18*F18,2)</f>
        <v>3579.02</v>
      </c>
      <c r="H18" s="125"/>
      <c r="J18" s="251"/>
    </row>
    <row r="19" spans="1:11" ht="48">
      <c r="A19" s="248" t="s">
        <v>293</v>
      </c>
      <c r="B19" s="146">
        <v>20804</v>
      </c>
      <c r="C19" s="116" t="s">
        <v>728</v>
      </c>
      <c r="D19" s="117" t="s">
        <v>10</v>
      </c>
      <c r="E19" s="118">
        <v>18.15</v>
      </c>
      <c r="F19" s="130">
        <v>318.94</v>
      </c>
      <c r="G19" s="125">
        <f>ROUND(E19*F19,2)</f>
        <v>5788.76</v>
      </c>
      <c r="H19" s="125"/>
      <c r="J19" s="251"/>
      <c r="K19" s="238"/>
    </row>
    <row r="20" spans="1:10" ht="60">
      <c r="A20" s="248" t="s">
        <v>294</v>
      </c>
      <c r="B20" s="146">
        <v>20806</v>
      </c>
      <c r="C20" s="116" t="s">
        <v>729</v>
      </c>
      <c r="D20" s="117" t="s">
        <v>8</v>
      </c>
      <c r="E20" s="118">
        <v>1</v>
      </c>
      <c r="F20" s="130">
        <v>14529.81</v>
      </c>
      <c r="G20" s="125">
        <f>ROUND(E20*F20,2)</f>
        <v>14529.81</v>
      </c>
      <c r="H20" s="125"/>
      <c r="J20" s="251"/>
    </row>
    <row r="21" spans="1:10" ht="60">
      <c r="A21" s="248" t="s">
        <v>295</v>
      </c>
      <c r="B21" s="146">
        <v>20808</v>
      </c>
      <c r="C21" s="116" t="s">
        <v>730</v>
      </c>
      <c r="D21" s="117" t="s">
        <v>10</v>
      </c>
      <c r="E21" s="118">
        <v>12</v>
      </c>
      <c r="F21" s="130">
        <v>117.13</v>
      </c>
      <c r="G21" s="125">
        <f>ROUND(E21*F21,2)</f>
        <v>1405.56</v>
      </c>
      <c r="H21" s="125"/>
      <c r="J21" s="251"/>
    </row>
    <row r="22" spans="1:10" ht="15">
      <c r="A22" s="252"/>
      <c r="B22" s="355" t="s">
        <v>19</v>
      </c>
      <c r="C22" s="355"/>
      <c r="D22" s="355"/>
      <c r="E22" s="355"/>
      <c r="F22" s="355"/>
      <c r="G22" s="254">
        <f>SUM(G15,G16,G18,G19,G20,G21)</f>
        <v>32042.030000000002</v>
      </c>
      <c r="H22" s="255">
        <f>SUM(G15:G21)</f>
        <v>32042.030000000002</v>
      </c>
      <c r="J22" s="251"/>
    </row>
    <row r="23" spans="1:10" ht="15">
      <c r="A23" s="252"/>
      <c r="B23" s="358"/>
      <c r="C23" s="358"/>
      <c r="D23" s="358"/>
      <c r="E23" s="358"/>
      <c r="F23" s="358"/>
      <c r="G23" s="358"/>
      <c r="H23" s="264"/>
      <c r="J23" s="251"/>
    </row>
    <row r="24" spans="1:10" ht="15">
      <c r="A24" s="243">
        <v>3</v>
      </c>
      <c r="B24" s="244" t="s">
        <v>20</v>
      </c>
      <c r="C24" s="265" t="s">
        <v>21</v>
      </c>
      <c r="D24" s="246"/>
      <c r="E24" s="246"/>
      <c r="F24" s="246"/>
      <c r="G24" s="246"/>
      <c r="H24" s="266"/>
      <c r="J24" s="251"/>
    </row>
    <row r="25" spans="1:10" ht="15">
      <c r="A25" s="260" t="s">
        <v>296</v>
      </c>
      <c r="B25" s="267" t="s">
        <v>22</v>
      </c>
      <c r="C25" s="353" t="s">
        <v>697</v>
      </c>
      <c r="D25" s="353"/>
      <c r="E25" s="353"/>
      <c r="F25" s="353"/>
      <c r="G25" s="353"/>
      <c r="H25" s="262"/>
      <c r="J25" s="251"/>
    </row>
    <row r="26" spans="1:10" ht="15">
      <c r="A26" s="248" t="s">
        <v>297</v>
      </c>
      <c r="B26" s="117">
        <v>30101</v>
      </c>
      <c r="C26" s="116" t="s">
        <v>698</v>
      </c>
      <c r="D26" s="117" t="s">
        <v>23</v>
      </c>
      <c r="E26" s="118">
        <v>206.68</v>
      </c>
      <c r="F26" s="268">
        <v>45.87</v>
      </c>
      <c r="G26" s="125">
        <f>ROUND(E26*F26,2)</f>
        <v>9480.41</v>
      </c>
      <c r="H26" s="125"/>
      <c r="J26" s="251"/>
    </row>
    <row r="27" spans="1:10" ht="15">
      <c r="A27" s="248" t="s">
        <v>722</v>
      </c>
      <c r="B27" s="117">
        <v>30119</v>
      </c>
      <c r="C27" s="116" t="s">
        <v>723</v>
      </c>
      <c r="D27" s="117" t="s">
        <v>10</v>
      </c>
      <c r="E27" s="118">
        <v>124.28</v>
      </c>
      <c r="F27" s="268">
        <v>23.99</v>
      </c>
      <c r="G27" s="125">
        <f>ROUND(E27*F27,2)</f>
        <v>2981.48</v>
      </c>
      <c r="H27" s="125"/>
      <c r="J27" s="251"/>
    </row>
    <row r="28" spans="1:10" ht="15">
      <c r="A28" s="260" t="s">
        <v>298</v>
      </c>
      <c r="B28" s="267" t="s">
        <v>24</v>
      </c>
      <c r="C28" s="353" t="s">
        <v>25</v>
      </c>
      <c r="D28" s="353"/>
      <c r="E28" s="353"/>
      <c r="F28" s="353"/>
      <c r="G28" s="353"/>
      <c r="H28" s="262"/>
      <c r="J28" s="251"/>
    </row>
    <row r="29" spans="1:10" ht="15">
      <c r="A29" s="248" t="s">
        <v>700</v>
      </c>
      <c r="B29" s="117">
        <v>30201</v>
      </c>
      <c r="C29" s="116" t="s">
        <v>701</v>
      </c>
      <c r="D29" s="117" t="s">
        <v>23</v>
      </c>
      <c r="E29" s="118">
        <v>131.16</v>
      </c>
      <c r="F29" s="268">
        <v>49.39</v>
      </c>
      <c r="G29" s="125">
        <f>ROUND(E29*F29,2)</f>
        <v>6477.99</v>
      </c>
      <c r="H29" s="125"/>
      <c r="J29" s="251"/>
    </row>
    <row r="30" spans="1:10" ht="15">
      <c r="A30" s="248" t="s">
        <v>699</v>
      </c>
      <c r="B30" s="117">
        <v>30203</v>
      </c>
      <c r="C30" s="269" t="s">
        <v>702</v>
      </c>
      <c r="D30" s="117" t="s">
        <v>23</v>
      </c>
      <c r="E30" s="270">
        <v>6.21</v>
      </c>
      <c r="F30" s="130">
        <v>145.26</v>
      </c>
      <c r="G30" s="125">
        <f>ROUND(E30*F30,2)</f>
        <v>902.06</v>
      </c>
      <c r="H30" s="125"/>
      <c r="J30" s="251"/>
    </row>
    <row r="31" spans="1:10" s="275" customFormat="1" ht="24">
      <c r="A31" s="271" t="s">
        <v>299</v>
      </c>
      <c r="B31" s="272">
        <v>30206</v>
      </c>
      <c r="C31" s="190" t="s">
        <v>26</v>
      </c>
      <c r="D31" s="272" t="s">
        <v>23</v>
      </c>
      <c r="E31" s="273">
        <v>91.54</v>
      </c>
      <c r="F31" s="274">
        <v>112.19</v>
      </c>
      <c r="G31" s="219">
        <f>ROUND(E31*F31,2)</f>
        <v>10269.87</v>
      </c>
      <c r="H31" s="219"/>
      <c r="J31" s="276"/>
    </row>
    <row r="32" spans="1:10" ht="15">
      <c r="A32" s="252"/>
      <c r="B32" s="350" t="s">
        <v>27</v>
      </c>
      <c r="C32" s="350"/>
      <c r="D32" s="350"/>
      <c r="E32" s="350"/>
      <c r="F32" s="350"/>
      <c r="G32" s="254">
        <f>SUM(G26,G27,G29,G30,G31)</f>
        <v>30111.809999999998</v>
      </c>
      <c r="H32" s="255">
        <f>SUM(G26:G31)</f>
        <v>30111.809999999998</v>
      </c>
      <c r="J32" s="251"/>
    </row>
    <row r="33" spans="1:10" ht="15">
      <c r="A33" s="252"/>
      <c r="B33" s="359"/>
      <c r="C33" s="359"/>
      <c r="D33" s="359"/>
      <c r="E33" s="359"/>
      <c r="F33" s="359"/>
      <c r="G33" s="359"/>
      <c r="H33" s="277"/>
      <c r="J33" s="251"/>
    </row>
    <row r="34" spans="1:10" ht="15">
      <c r="A34" s="243">
        <v>4</v>
      </c>
      <c r="B34" s="244" t="s">
        <v>28</v>
      </c>
      <c r="C34" s="265" t="s">
        <v>29</v>
      </c>
      <c r="D34" s="246"/>
      <c r="E34" s="246"/>
      <c r="F34" s="246"/>
      <c r="G34" s="246"/>
      <c r="H34" s="266"/>
      <c r="J34" s="251"/>
    </row>
    <row r="35" spans="1:10" ht="15">
      <c r="A35" s="260" t="s">
        <v>303</v>
      </c>
      <c r="B35" s="261">
        <v>402</v>
      </c>
      <c r="C35" s="353" t="s">
        <v>30</v>
      </c>
      <c r="D35" s="353"/>
      <c r="E35" s="353"/>
      <c r="F35" s="353"/>
      <c r="G35" s="353"/>
      <c r="H35" s="262"/>
      <c r="J35" s="251"/>
    </row>
    <row r="36" spans="1:10" ht="36">
      <c r="A36" s="248" t="s">
        <v>304</v>
      </c>
      <c r="B36" s="146">
        <v>40206</v>
      </c>
      <c r="C36" s="116" t="s">
        <v>31</v>
      </c>
      <c r="D36" s="117" t="s">
        <v>10</v>
      </c>
      <c r="E36" s="118">
        <v>498.4</v>
      </c>
      <c r="F36" s="130">
        <v>114.34</v>
      </c>
      <c r="G36" s="125">
        <f>ROUND(E36*F36,2)</f>
        <v>56987.06</v>
      </c>
      <c r="H36" s="125"/>
      <c r="J36" s="251"/>
    </row>
    <row r="37" spans="1:10" ht="24">
      <c r="A37" s="248" t="s">
        <v>305</v>
      </c>
      <c r="B37" s="146">
        <v>40224</v>
      </c>
      <c r="C37" s="116" t="s">
        <v>32</v>
      </c>
      <c r="D37" s="117" t="s">
        <v>23</v>
      </c>
      <c r="E37" s="118">
        <v>69.79</v>
      </c>
      <c r="F37" s="130">
        <v>574.19</v>
      </c>
      <c r="G37" s="125">
        <f>ROUND(E37*F37,2)</f>
        <v>40072.72</v>
      </c>
      <c r="H37" s="125"/>
      <c r="J37" s="251"/>
    </row>
    <row r="38" spans="1:10" ht="24">
      <c r="A38" s="248" t="s">
        <v>306</v>
      </c>
      <c r="B38" s="146">
        <v>40231</v>
      </c>
      <c r="C38" s="116" t="s">
        <v>33</v>
      </c>
      <c r="D38" s="117" t="s">
        <v>23</v>
      </c>
      <c r="E38" s="118">
        <v>6.214</v>
      </c>
      <c r="F38" s="130">
        <v>496.79</v>
      </c>
      <c r="G38" s="125">
        <f>ROUND(E38*F38,2)</f>
        <v>3087.05</v>
      </c>
      <c r="H38" s="125"/>
      <c r="J38" s="251"/>
    </row>
    <row r="39" spans="1:10" ht="24">
      <c r="A39" s="248" t="s">
        <v>307</v>
      </c>
      <c r="B39" s="146">
        <v>40243</v>
      </c>
      <c r="C39" s="116" t="s">
        <v>34</v>
      </c>
      <c r="D39" s="117" t="s">
        <v>35</v>
      </c>
      <c r="E39" s="118">
        <v>3019</v>
      </c>
      <c r="F39" s="130">
        <v>8.76</v>
      </c>
      <c r="G39" s="125">
        <f>ROUND(E39*F39,2)</f>
        <v>26446.44</v>
      </c>
      <c r="H39" s="125"/>
      <c r="J39" s="251"/>
    </row>
    <row r="40" spans="1:10" ht="24">
      <c r="A40" s="248" t="s">
        <v>308</v>
      </c>
      <c r="B40" s="146">
        <v>40246</v>
      </c>
      <c r="C40" s="116" t="s">
        <v>36</v>
      </c>
      <c r="D40" s="117" t="s">
        <v>35</v>
      </c>
      <c r="E40" s="118">
        <v>510.6</v>
      </c>
      <c r="F40" s="130">
        <v>8.81</v>
      </c>
      <c r="G40" s="125">
        <f>ROUND(E40*F40,2)</f>
        <v>4498.39</v>
      </c>
      <c r="H40" s="125"/>
      <c r="J40" s="251"/>
    </row>
    <row r="41" spans="1:10" ht="15">
      <c r="A41" s="260" t="s">
        <v>309</v>
      </c>
      <c r="B41" s="261">
        <v>403</v>
      </c>
      <c r="C41" s="353" t="s">
        <v>37</v>
      </c>
      <c r="D41" s="353"/>
      <c r="E41" s="353"/>
      <c r="F41" s="353"/>
      <c r="G41" s="353"/>
      <c r="H41" s="262"/>
      <c r="J41" s="251"/>
    </row>
    <row r="42" spans="1:10" ht="24">
      <c r="A42" s="248" t="s">
        <v>310</v>
      </c>
      <c r="B42" s="146">
        <v>40324</v>
      </c>
      <c r="C42" s="116" t="s">
        <v>622</v>
      </c>
      <c r="D42" s="117" t="s">
        <v>23</v>
      </c>
      <c r="E42" s="118">
        <v>98.42</v>
      </c>
      <c r="F42" s="130">
        <v>646.25</v>
      </c>
      <c r="G42" s="125">
        <f>ROUND(E42*F42,2)</f>
        <v>63603.93</v>
      </c>
      <c r="H42" s="125"/>
      <c r="J42" s="251"/>
    </row>
    <row r="43" spans="1:10" s="275" customFormat="1" ht="31.5" customHeight="1">
      <c r="A43" s="271" t="s">
        <v>311</v>
      </c>
      <c r="B43" s="256">
        <v>40328</v>
      </c>
      <c r="C43" s="190" t="s">
        <v>34</v>
      </c>
      <c r="D43" s="272" t="s">
        <v>35</v>
      </c>
      <c r="E43" s="273">
        <v>4569.3</v>
      </c>
      <c r="F43" s="278">
        <v>8.76</v>
      </c>
      <c r="G43" s="219">
        <f>ROUND(E43*F43,2)</f>
        <v>40027.07</v>
      </c>
      <c r="H43" s="219"/>
      <c r="J43" s="276"/>
    </row>
    <row r="44" spans="1:10" ht="24">
      <c r="A44" s="248" t="s">
        <v>312</v>
      </c>
      <c r="B44" s="146">
        <v>40246</v>
      </c>
      <c r="C44" s="116" t="s">
        <v>36</v>
      </c>
      <c r="D44" s="117" t="s">
        <v>35</v>
      </c>
      <c r="E44" s="118">
        <v>1136.7</v>
      </c>
      <c r="F44" s="130">
        <v>8.81</v>
      </c>
      <c r="G44" s="125">
        <f>ROUND(E44*F44,2)</f>
        <v>10014.33</v>
      </c>
      <c r="H44" s="125"/>
      <c r="J44" s="251"/>
    </row>
    <row r="45" spans="1:10" ht="36">
      <c r="A45" s="248" t="s">
        <v>313</v>
      </c>
      <c r="B45" s="146">
        <v>40339</v>
      </c>
      <c r="C45" s="116" t="s">
        <v>38</v>
      </c>
      <c r="D45" s="117" t="s">
        <v>10</v>
      </c>
      <c r="E45" s="118">
        <v>1144.75</v>
      </c>
      <c r="F45" s="130">
        <v>173.99</v>
      </c>
      <c r="G45" s="125">
        <f>ROUND(E45*F45,2)</f>
        <v>199175.05</v>
      </c>
      <c r="H45" s="125"/>
      <c r="J45" s="251"/>
    </row>
    <row r="46" spans="1:10" ht="15">
      <c r="A46" s="252"/>
      <c r="B46" s="350" t="s">
        <v>39</v>
      </c>
      <c r="C46" s="350"/>
      <c r="D46" s="350"/>
      <c r="E46" s="350"/>
      <c r="F46" s="350"/>
      <c r="G46" s="254">
        <f>SUM(G36,G37,G38,G39,G40,G42,G43,G44,G45)</f>
        <v>443912.04</v>
      </c>
      <c r="H46" s="255">
        <f>SUM(G36:G45)</f>
        <v>443912.04</v>
      </c>
      <c r="J46" s="251"/>
    </row>
    <row r="47" spans="1:10" ht="15">
      <c r="A47" s="252"/>
      <c r="B47" s="351"/>
      <c r="C47" s="351"/>
      <c r="D47" s="351"/>
      <c r="E47" s="351"/>
      <c r="F47" s="351"/>
      <c r="G47" s="351"/>
      <c r="H47" s="256"/>
      <c r="J47" s="251"/>
    </row>
    <row r="48" spans="1:10" ht="15">
      <c r="A48" s="243">
        <v>5</v>
      </c>
      <c r="B48" s="244" t="s">
        <v>40</v>
      </c>
      <c r="C48" s="265" t="s">
        <v>41</v>
      </c>
      <c r="D48" s="246"/>
      <c r="E48" s="246"/>
      <c r="F48" s="246"/>
      <c r="G48" s="246"/>
      <c r="H48" s="266"/>
      <c r="J48" s="251"/>
    </row>
    <row r="49" spans="1:10" ht="15">
      <c r="A49" s="260" t="s">
        <v>314</v>
      </c>
      <c r="B49" s="267" t="s">
        <v>42</v>
      </c>
      <c r="C49" s="353" t="s">
        <v>43</v>
      </c>
      <c r="D49" s="353"/>
      <c r="E49" s="353"/>
      <c r="F49" s="353"/>
      <c r="G49" s="353"/>
      <c r="H49" s="262"/>
      <c r="J49" s="251"/>
    </row>
    <row r="50" spans="1:10" ht="24">
      <c r="A50" s="248" t="s">
        <v>315</v>
      </c>
      <c r="B50" s="279">
        <v>50112</v>
      </c>
      <c r="C50" s="116" t="s">
        <v>44</v>
      </c>
      <c r="D50" s="117" t="s">
        <v>10</v>
      </c>
      <c r="E50" s="118">
        <v>76.5</v>
      </c>
      <c r="F50" s="130">
        <v>126.16</v>
      </c>
      <c r="G50" s="125">
        <f>ROUND(E50*F50,2)</f>
        <v>9651.24</v>
      </c>
      <c r="H50" s="125"/>
      <c r="J50" s="251"/>
    </row>
    <row r="51" spans="1:10" ht="15">
      <c r="A51" s="260" t="s">
        <v>316</v>
      </c>
      <c r="B51" s="267" t="s">
        <v>45</v>
      </c>
      <c r="C51" s="353" t="s">
        <v>46</v>
      </c>
      <c r="D51" s="353"/>
      <c r="E51" s="353"/>
      <c r="F51" s="353"/>
      <c r="G51" s="353"/>
      <c r="H51" s="262"/>
      <c r="J51" s="251"/>
    </row>
    <row r="52" spans="1:10" ht="24">
      <c r="A52" s="248" t="s">
        <v>317</v>
      </c>
      <c r="B52" s="279">
        <v>50205</v>
      </c>
      <c r="C52" s="116" t="s">
        <v>510</v>
      </c>
      <c r="D52" s="117" t="s">
        <v>10</v>
      </c>
      <c r="E52" s="118">
        <v>7.92</v>
      </c>
      <c r="F52" s="130">
        <v>463.66</v>
      </c>
      <c r="G52" s="125">
        <f>ROUND(E52*F52,2)</f>
        <v>3672.19</v>
      </c>
      <c r="H52" s="125"/>
      <c r="J52" s="251"/>
    </row>
    <row r="53" spans="1:10" ht="15">
      <c r="A53" s="260" t="s">
        <v>318</v>
      </c>
      <c r="B53" s="267" t="s">
        <v>47</v>
      </c>
      <c r="C53" s="353" t="s">
        <v>48</v>
      </c>
      <c r="D53" s="353"/>
      <c r="E53" s="353"/>
      <c r="F53" s="353"/>
      <c r="G53" s="353"/>
      <c r="H53" s="262"/>
      <c r="J53" s="251"/>
    </row>
    <row r="54" spans="1:10" ht="24">
      <c r="A54" s="248" t="s">
        <v>319</v>
      </c>
      <c r="B54" s="117">
        <v>50301</v>
      </c>
      <c r="C54" s="116" t="s">
        <v>49</v>
      </c>
      <c r="D54" s="117" t="s">
        <v>17</v>
      </c>
      <c r="E54" s="118">
        <v>181.4</v>
      </c>
      <c r="F54" s="130">
        <v>10.8</v>
      </c>
      <c r="G54" s="125">
        <f>ROUND(E54*F54,2)</f>
        <v>1959.12</v>
      </c>
      <c r="H54" s="125"/>
      <c r="J54" s="251"/>
    </row>
    <row r="55" spans="1:10" ht="15">
      <c r="A55" s="260" t="s">
        <v>320</v>
      </c>
      <c r="B55" s="261">
        <v>506</v>
      </c>
      <c r="C55" s="353" t="s">
        <v>50</v>
      </c>
      <c r="D55" s="353"/>
      <c r="E55" s="353"/>
      <c r="F55" s="353"/>
      <c r="G55" s="353"/>
      <c r="H55" s="262"/>
      <c r="J55" s="251"/>
    </row>
    <row r="56" spans="1:10" ht="36">
      <c r="A56" s="248" t="s">
        <v>321</v>
      </c>
      <c r="B56" s="146">
        <v>50606</v>
      </c>
      <c r="C56" s="269" t="s">
        <v>51</v>
      </c>
      <c r="D56" s="117" t="s">
        <v>10</v>
      </c>
      <c r="E56" s="118">
        <v>767.33</v>
      </c>
      <c r="F56" s="130">
        <v>50.25</v>
      </c>
      <c r="G56" s="125">
        <f>ROUND(E56*F56,2)</f>
        <v>38558.33</v>
      </c>
      <c r="H56" s="125"/>
      <c r="J56" s="251"/>
    </row>
    <row r="57" spans="1:10" ht="15">
      <c r="A57" s="252"/>
      <c r="B57" s="350" t="s">
        <v>52</v>
      </c>
      <c r="C57" s="350"/>
      <c r="D57" s="350"/>
      <c r="E57" s="350"/>
      <c r="F57" s="350"/>
      <c r="G57" s="254">
        <f>SUM(G50,G52,G54,G56)</f>
        <v>53840.880000000005</v>
      </c>
      <c r="H57" s="280">
        <f>SUM(G50:G56)</f>
        <v>53840.880000000005</v>
      </c>
      <c r="J57" s="251"/>
    </row>
    <row r="58" spans="1:10" ht="15">
      <c r="A58" s="252"/>
      <c r="B58" s="351"/>
      <c r="C58" s="351"/>
      <c r="D58" s="351"/>
      <c r="E58" s="351"/>
      <c r="F58" s="351"/>
      <c r="G58" s="351"/>
      <c r="H58" s="256"/>
      <c r="J58" s="251"/>
    </row>
    <row r="59" spans="1:10" ht="15">
      <c r="A59" s="243">
        <v>6</v>
      </c>
      <c r="B59" s="244" t="s">
        <v>53</v>
      </c>
      <c r="C59" s="265" t="s">
        <v>54</v>
      </c>
      <c r="D59" s="246"/>
      <c r="E59" s="246"/>
      <c r="F59" s="246"/>
      <c r="G59" s="246"/>
      <c r="H59" s="266"/>
      <c r="J59" s="251"/>
    </row>
    <row r="60" spans="1:10" ht="15">
      <c r="A60" s="260" t="s">
        <v>322</v>
      </c>
      <c r="B60" s="267" t="s">
        <v>55</v>
      </c>
      <c r="C60" s="353" t="s">
        <v>56</v>
      </c>
      <c r="D60" s="353"/>
      <c r="E60" s="353"/>
      <c r="F60" s="353"/>
      <c r="G60" s="353"/>
      <c r="H60" s="262"/>
      <c r="J60" s="251"/>
    </row>
    <row r="61" spans="1:10" ht="24">
      <c r="A61" s="248" t="s">
        <v>323</v>
      </c>
      <c r="B61" s="279">
        <v>60103</v>
      </c>
      <c r="C61" s="116" t="s">
        <v>57</v>
      </c>
      <c r="D61" s="117" t="s">
        <v>8</v>
      </c>
      <c r="E61" s="118">
        <v>15</v>
      </c>
      <c r="F61" s="130">
        <v>258.62</v>
      </c>
      <c r="G61" s="125">
        <f>E61*F61</f>
        <v>3879.3</v>
      </c>
      <c r="H61" s="125"/>
      <c r="J61" s="251"/>
    </row>
    <row r="62" spans="1:10" ht="24">
      <c r="A62" s="248" t="s">
        <v>324</v>
      </c>
      <c r="B62" s="279">
        <v>60108</v>
      </c>
      <c r="C62" s="116" t="s">
        <v>475</v>
      </c>
      <c r="D62" s="117" t="s">
        <v>8</v>
      </c>
      <c r="E62" s="118">
        <v>12</v>
      </c>
      <c r="F62" s="130">
        <v>258.62</v>
      </c>
      <c r="G62" s="125">
        <f>ROUND(E62*F62,2)</f>
        <v>3103.44</v>
      </c>
      <c r="H62" s="125"/>
      <c r="J62" s="251"/>
    </row>
    <row r="63" spans="1:10" ht="28.5" customHeight="1">
      <c r="A63" s="243" t="s">
        <v>325</v>
      </c>
      <c r="B63" s="281">
        <v>625</v>
      </c>
      <c r="C63" s="360" t="s">
        <v>58</v>
      </c>
      <c r="D63" s="360"/>
      <c r="E63" s="360"/>
      <c r="F63" s="360"/>
      <c r="G63" s="360"/>
      <c r="H63" s="266"/>
      <c r="J63" s="251"/>
    </row>
    <row r="64" spans="1:10" ht="48">
      <c r="A64" s="248" t="s">
        <v>326</v>
      </c>
      <c r="B64" s="146">
        <v>62503</v>
      </c>
      <c r="C64" s="116" t="s">
        <v>59</v>
      </c>
      <c r="D64" s="117" t="s">
        <v>8</v>
      </c>
      <c r="E64" s="118">
        <v>15</v>
      </c>
      <c r="F64" s="130">
        <v>1636.11</v>
      </c>
      <c r="G64" s="125">
        <f>ROUND(E64*F64,2)</f>
        <v>24541.65</v>
      </c>
      <c r="H64" s="125"/>
      <c r="J64" s="251"/>
    </row>
    <row r="65" spans="1:10" ht="48">
      <c r="A65" s="248" t="s">
        <v>513</v>
      </c>
      <c r="B65" s="146">
        <v>62504</v>
      </c>
      <c r="C65" s="116" t="s">
        <v>474</v>
      </c>
      <c r="D65" s="117" t="s">
        <v>8</v>
      </c>
      <c r="E65" s="118">
        <v>12</v>
      </c>
      <c r="F65" s="130">
        <v>1808.89</v>
      </c>
      <c r="G65" s="125">
        <f>E65*F65</f>
        <v>21706.68</v>
      </c>
      <c r="H65" s="125"/>
      <c r="J65" s="251"/>
    </row>
    <row r="66" spans="1:10" ht="15">
      <c r="A66" s="252"/>
      <c r="B66" s="350" t="s">
        <v>60</v>
      </c>
      <c r="C66" s="350"/>
      <c r="D66" s="350"/>
      <c r="E66" s="350"/>
      <c r="F66" s="350"/>
      <c r="G66" s="254">
        <f>SUM(G61,G62,G64,G65)</f>
        <v>53231.07</v>
      </c>
      <c r="H66" s="255">
        <f>SUM(G61:G65)</f>
        <v>53231.07</v>
      </c>
      <c r="J66" s="251"/>
    </row>
    <row r="67" spans="1:10" ht="15">
      <c r="A67" s="252"/>
      <c r="B67" s="351"/>
      <c r="C67" s="351"/>
      <c r="D67" s="351"/>
      <c r="E67" s="351"/>
      <c r="F67" s="351"/>
      <c r="G67" s="351"/>
      <c r="H67" s="256"/>
      <c r="J67" s="251"/>
    </row>
    <row r="68" spans="1:10" ht="15">
      <c r="A68" s="243">
        <v>7</v>
      </c>
      <c r="B68" s="244" t="s">
        <v>61</v>
      </c>
      <c r="C68" s="265" t="s">
        <v>62</v>
      </c>
      <c r="D68" s="246"/>
      <c r="E68" s="246"/>
      <c r="F68" s="246"/>
      <c r="G68" s="246"/>
      <c r="H68" s="266"/>
      <c r="J68" s="251"/>
    </row>
    <row r="69" spans="1:10" ht="15">
      <c r="A69" s="260" t="s">
        <v>327</v>
      </c>
      <c r="B69" s="261">
        <v>701</v>
      </c>
      <c r="C69" s="353" t="s">
        <v>63</v>
      </c>
      <c r="D69" s="353"/>
      <c r="E69" s="353"/>
      <c r="F69" s="353"/>
      <c r="G69" s="353"/>
      <c r="H69" s="262"/>
      <c r="J69" s="251"/>
    </row>
    <row r="70" spans="1:10" ht="15">
      <c r="A70" s="248" t="s">
        <v>328</v>
      </c>
      <c r="B70" s="279">
        <v>71105</v>
      </c>
      <c r="C70" s="269" t="s">
        <v>501</v>
      </c>
      <c r="D70" s="117" t="s">
        <v>10</v>
      </c>
      <c r="E70" s="118">
        <v>90.98</v>
      </c>
      <c r="F70" s="130">
        <v>270.95</v>
      </c>
      <c r="G70" s="125">
        <f>E70*F70</f>
        <v>24651.031</v>
      </c>
      <c r="H70" s="125"/>
      <c r="J70" s="251"/>
    </row>
    <row r="71" spans="1:10" ht="15">
      <c r="A71" s="248" t="s">
        <v>499</v>
      </c>
      <c r="B71" s="279">
        <v>71104</v>
      </c>
      <c r="C71" s="269" t="s">
        <v>497</v>
      </c>
      <c r="D71" s="117" t="s">
        <v>10</v>
      </c>
      <c r="E71" s="118">
        <v>4.68</v>
      </c>
      <c r="F71" s="130">
        <v>446.67</v>
      </c>
      <c r="G71" s="125">
        <f>E71*F71</f>
        <v>2090.4156</v>
      </c>
      <c r="H71" s="125"/>
      <c r="J71" s="251"/>
    </row>
    <row r="72" spans="1:10" ht="15">
      <c r="A72" s="248" t="s">
        <v>500</v>
      </c>
      <c r="B72" s="279">
        <v>71106</v>
      </c>
      <c r="C72" s="269" t="s">
        <v>498</v>
      </c>
      <c r="D72" s="117" t="s">
        <v>10</v>
      </c>
      <c r="E72" s="118">
        <v>17.7</v>
      </c>
      <c r="F72" s="130">
        <v>529.43</v>
      </c>
      <c r="G72" s="125">
        <f>E72*F72</f>
        <v>9370.910999999998</v>
      </c>
      <c r="H72" s="125"/>
      <c r="J72" s="251"/>
    </row>
    <row r="73" spans="1:10" ht="15">
      <c r="A73" s="260" t="s">
        <v>329</v>
      </c>
      <c r="B73" s="261">
        <v>702</v>
      </c>
      <c r="C73" s="353" t="s">
        <v>64</v>
      </c>
      <c r="D73" s="353"/>
      <c r="E73" s="353"/>
      <c r="F73" s="353"/>
      <c r="G73" s="353"/>
      <c r="H73" s="262"/>
      <c r="J73" s="251"/>
    </row>
    <row r="74" spans="1:10" ht="24">
      <c r="A74" s="248" t="s">
        <v>330</v>
      </c>
      <c r="B74" s="279">
        <v>71701</v>
      </c>
      <c r="C74" s="116" t="s">
        <v>496</v>
      </c>
      <c r="D74" s="117" t="s">
        <v>10</v>
      </c>
      <c r="E74" s="118">
        <v>34.7</v>
      </c>
      <c r="F74" s="130">
        <v>447.61</v>
      </c>
      <c r="G74" s="125">
        <f>ROUND(E74*F74,2)</f>
        <v>15532.07</v>
      </c>
      <c r="H74" s="125"/>
      <c r="J74" s="251"/>
    </row>
    <row r="75" spans="1:10" ht="24">
      <c r="A75" s="248" t="s">
        <v>331</v>
      </c>
      <c r="B75" s="282">
        <v>71702</v>
      </c>
      <c r="C75" s="116" t="s">
        <v>65</v>
      </c>
      <c r="D75" s="117" t="s">
        <v>10</v>
      </c>
      <c r="E75" s="118">
        <v>6.3</v>
      </c>
      <c r="F75" s="130">
        <v>539.69</v>
      </c>
      <c r="G75" s="125">
        <f>ROUND(E75*F75,2)</f>
        <v>3400.05</v>
      </c>
      <c r="H75" s="125"/>
      <c r="J75" s="251"/>
    </row>
    <row r="76" spans="1:10" ht="24">
      <c r="A76" s="248" t="s">
        <v>332</v>
      </c>
      <c r="B76" s="282">
        <v>71704</v>
      </c>
      <c r="C76" s="116" t="s">
        <v>66</v>
      </c>
      <c r="D76" s="117" t="s">
        <v>10</v>
      </c>
      <c r="E76" s="118">
        <v>3.96</v>
      </c>
      <c r="F76" s="130">
        <v>711.59</v>
      </c>
      <c r="G76" s="125">
        <f>ROUND(E76*F76,2)</f>
        <v>2817.9</v>
      </c>
      <c r="H76" s="125"/>
      <c r="J76" s="251"/>
    </row>
    <row r="77" spans="1:10" ht="15">
      <c r="A77" s="252"/>
      <c r="B77" s="355" t="s">
        <v>67</v>
      </c>
      <c r="C77" s="355"/>
      <c r="D77" s="355"/>
      <c r="E77" s="355"/>
      <c r="F77" s="355"/>
      <c r="G77" s="254">
        <f>SUM(G70,G71,G72,G74,G75,G76)</f>
        <v>57862.3776</v>
      </c>
      <c r="H77" s="283">
        <f>SUM(G70:G76)</f>
        <v>57862.3776</v>
      </c>
      <c r="J77" s="251"/>
    </row>
    <row r="78" spans="1:10" ht="15">
      <c r="A78" s="252"/>
      <c r="B78" s="358"/>
      <c r="C78" s="358"/>
      <c r="D78" s="358"/>
      <c r="E78" s="358"/>
      <c r="F78" s="358"/>
      <c r="G78" s="358"/>
      <c r="H78" s="264"/>
      <c r="J78" s="251"/>
    </row>
    <row r="79" spans="1:10" ht="15">
      <c r="A79" s="284">
        <v>8</v>
      </c>
      <c r="B79" s="285">
        <v>8</v>
      </c>
      <c r="C79" s="265" t="s">
        <v>264</v>
      </c>
      <c r="D79" s="246"/>
      <c r="E79" s="246"/>
      <c r="F79" s="246"/>
      <c r="G79" s="246"/>
      <c r="H79" s="266"/>
      <c r="J79" s="251"/>
    </row>
    <row r="80" spans="1:10" ht="15">
      <c r="A80" s="260" t="s">
        <v>333</v>
      </c>
      <c r="B80" s="261">
        <v>801</v>
      </c>
      <c r="C80" s="262" t="s">
        <v>334</v>
      </c>
      <c r="D80" s="286"/>
      <c r="E80" s="287"/>
      <c r="F80" s="249"/>
      <c r="G80" s="287"/>
      <c r="H80" s="287"/>
      <c r="J80" s="251"/>
    </row>
    <row r="81" spans="1:10" ht="15">
      <c r="A81" s="248" t="s">
        <v>335</v>
      </c>
      <c r="B81" s="146">
        <v>80102</v>
      </c>
      <c r="C81" s="269" t="s">
        <v>232</v>
      </c>
      <c r="D81" s="117" t="s">
        <v>10</v>
      </c>
      <c r="E81" s="118">
        <v>41</v>
      </c>
      <c r="F81" s="130">
        <v>129.51</v>
      </c>
      <c r="G81" s="125">
        <f>ROUND(E81*F81,2)</f>
        <v>5309.91</v>
      </c>
      <c r="H81" s="125"/>
      <c r="J81" s="251"/>
    </row>
    <row r="82" spans="1:10" ht="15">
      <c r="A82" s="260" t="s">
        <v>336</v>
      </c>
      <c r="B82" s="261">
        <v>802</v>
      </c>
      <c r="C82" s="353" t="s">
        <v>69</v>
      </c>
      <c r="D82" s="353"/>
      <c r="E82" s="353"/>
      <c r="F82" s="353"/>
      <c r="G82" s="353"/>
      <c r="H82" s="262"/>
      <c r="J82" s="251"/>
    </row>
    <row r="83" spans="1:10" ht="24">
      <c r="A83" s="248" t="s">
        <v>337</v>
      </c>
      <c r="B83" s="279">
        <v>80201</v>
      </c>
      <c r="C83" s="116" t="s">
        <v>506</v>
      </c>
      <c r="D83" s="117" t="s">
        <v>10</v>
      </c>
      <c r="E83" s="118">
        <v>5.2</v>
      </c>
      <c r="F83" s="130">
        <v>489.42</v>
      </c>
      <c r="G83" s="125">
        <f>ROUND(E83*F83,2)</f>
        <v>2544.98</v>
      </c>
      <c r="H83" s="125"/>
      <c r="J83" s="251"/>
    </row>
    <row r="84" spans="1:10" ht="15">
      <c r="A84" s="252"/>
      <c r="B84" s="355" t="s">
        <v>70</v>
      </c>
      <c r="C84" s="355"/>
      <c r="D84" s="355"/>
      <c r="E84" s="355"/>
      <c r="F84" s="355"/>
      <c r="G84" s="254">
        <f>SUM(G81,G83)</f>
        <v>7854.889999999999</v>
      </c>
      <c r="H84" s="255">
        <f>SUM(G81:G83)</f>
        <v>7854.889999999999</v>
      </c>
      <c r="J84" s="251"/>
    </row>
    <row r="85" spans="1:10" ht="15">
      <c r="A85" s="252"/>
      <c r="B85" s="361"/>
      <c r="C85" s="361"/>
      <c r="D85" s="361"/>
      <c r="E85" s="361"/>
      <c r="F85" s="361"/>
      <c r="G85" s="361"/>
      <c r="H85" s="272"/>
      <c r="J85" s="251"/>
    </row>
    <row r="86" spans="1:10" ht="15">
      <c r="A86" s="243">
        <v>9</v>
      </c>
      <c r="B86" s="244">
        <v>9</v>
      </c>
      <c r="C86" s="265" t="s">
        <v>71</v>
      </c>
      <c r="D86" s="246"/>
      <c r="E86" s="246"/>
      <c r="F86" s="246"/>
      <c r="G86" s="246"/>
      <c r="H86" s="266"/>
      <c r="J86" s="251"/>
    </row>
    <row r="87" spans="1:10" ht="15">
      <c r="A87" s="260" t="s">
        <v>338</v>
      </c>
      <c r="B87" s="267">
        <v>901</v>
      </c>
      <c r="C87" s="353" t="s">
        <v>72</v>
      </c>
      <c r="D87" s="353"/>
      <c r="E87" s="353"/>
      <c r="F87" s="353"/>
      <c r="G87" s="353"/>
      <c r="H87" s="262"/>
      <c r="J87" s="251"/>
    </row>
    <row r="88" spans="1:11" s="275" customFormat="1" ht="36">
      <c r="A88" s="271" t="s">
        <v>339</v>
      </c>
      <c r="B88" s="288">
        <v>90101</v>
      </c>
      <c r="C88" s="190" t="s">
        <v>767</v>
      </c>
      <c r="D88" s="272" t="s">
        <v>10</v>
      </c>
      <c r="E88" s="273">
        <v>606.31</v>
      </c>
      <c r="F88" s="278">
        <v>185.98</v>
      </c>
      <c r="G88" s="219">
        <f>ROUND(E88*F88,2)</f>
        <v>112761.53</v>
      </c>
      <c r="H88" s="219"/>
      <c r="J88" s="276"/>
      <c r="K88" s="278"/>
    </row>
    <row r="89" spans="1:10" ht="15">
      <c r="A89" s="260" t="s">
        <v>340</v>
      </c>
      <c r="B89" s="267">
        <v>902</v>
      </c>
      <c r="C89" s="289" t="s">
        <v>73</v>
      </c>
      <c r="D89" s="272"/>
      <c r="E89" s="273"/>
      <c r="F89" s="278" t="s">
        <v>568</v>
      </c>
      <c r="G89" s="219"/>
      <c r="H89" s="219"/>
      <c r="J89" s="251"/>
    </row>
    <row r="90" spans="1:10" s="275" customFormat="1" ht="24">
      <c r="A90" s="271" t="s">
        <v>341</v>
      </c>
      <c r="B90" s="256">
        <v>90212</v>
      </c>
      <c r="C90" s="190" t="s">
        <v>768</v>
      </c>
      <c r="D90" s="272" t="s">
        <v>10</v>
      </c>
      <c r="E90" s="273">
        <v>606.31</v>
      </c>
      <c r="F90" s="278">
        <v>107.31</v>
      </c>
      <c r="G90" s="219">
        <f>ROUND(E90*F90,2)</f>
        <v>65063.13</v>
      </c>
      <c r="H90" s="219"/>
      <c r="J90" s="276"/>
    </row>
    <row r="91" spans="1:10" ht="15">
      <c r="A91" s="260" t="s">
        <v>342</v>
      </c>
      <c r="B91" s="267" t="s">
        <v>74</v>
      </c>
      <c r="C91" s="353" t="s">
        <v>75</v>
      </c>
      <c r="D91" s="353"/>
      <c r="E91" s="353"/>
      <c r="F91" s="353"/>
      <c r="G91" s="353"/>
      <c r="H91" s="262"/>
      <c r="J91" s="251"/>
    </row>
    <row r="92" spans="1:10" ht="15">
      <c r="A92" s="248" t="s">
        <v>343</v>
      </c>
      <c r="B92" s="117">
        <v>90314</v>
      </c>
      <c r="C92" s="116" t="s">
        <v>507</v>
      </c>
      <c r="D92" s="117" t="s">
        <v>17</v>
      </c>
      <c r="E92" s="118">
        <v>171.63</v>
      </c>
      <c r="F92" s="130">
        <v>37.28</v>
      </c>
      <c r="G92" s="125">
        <f>ROUND(E92*F92,2)</f>
        <v>6398.37</v>
      </c>
      <c r="H92" s="125"/>
      <c r="J92" s="251"/>
    </row>
    <row r="93" spans="1:10" ht="24">
      <c r="A93" s="248" t="s">
        <v>344</v>
      </c>
      <c r="B93" s="146">
        <v>90305</v>
      </c>
      <c r="C93" s="116" t="s">
        <v>76</v>
      </c>
      <c r="D93" s="117" t="s">
        <v>17</v>
      </c>
      <c r="E93" s="118">
        <v>59.14</v>
      </c>
      <c r="F93" s="130">
        <v>355.33</v>
      </c>
      <c r="G93" s="125">
        <f>ROUND(E93*F93,2)</f>
        <v>21014.22</v>
      </c>
      <c r="H93" s="125"/>
      <c r="J93" s="251"/>
    </row>
    <row r="94" spans="1:10" ht="15">
      <c r="A94" s="260" t="s">
        <v>345</v>
      </c>
      <c r="B94" s="267" t="s">
        <v>77</v>
      </c>
      <c r="C94" s="353" t="s">
        <v>78</v>
      </c>
      <c r="D94" s="353"/>
      <c r="E94" s="353"/>
      <c r="F94" s="353"/>
      <c r="G94" s="353"/>
      <c r="H94" s="262"/>
      <c r="J94" s="251"/>
    </row>
    <row r="95" spans="1:10" ht="36">
      <c r="A95" s="248" t="s">
        <v>346</v>
      </c>
      <c r="B95" s="279">
        <v>90403</v>
      </c>
      <c r="C95" s="116" t="s">
        <v>79</v>
      </c>
      <c r="D95" s="117" t="s">
        <v>17</v>
      </c>
      <c r="E95" s="118">
        <v>91.5</v>
      </c>
      <c r="F95" s="130">
        <v>102.91</v>
      </c>
      <c r="G95" s="125">
        <f>ROUND(E95*F95,2)</f>
        <v>9416.27</v>
      </c>
      <c r="H95" s="125"/>
      <c r="J95" s="251"/>
    </row>
    <row r="96" spans="1:10" s="275" customFormat="1" ht="15">
      <c r="A96" s="271" t="s">
        <v>347</v>
      </c>
      <c r="B96" s="256">
        <v>130317</v>
      </c>
      <c r="C96" s="190" t="s">
        <v>769</v>
      </c>
      <c r="D96" s="272" t="s">
        <v>17</v>
      </c>
      <c r="E96" s="273">
        <v>91.5</v>
      </c>
      <c r="F96" s="219">
        <v>72.77</v>
      </c>
      <c r="G96" s="219">
        <f>ROUND(E96*F96,2)</f>
        <v>6658.46</v>
      </c>
      <c r="H96" s="219"/>
      <c r="J96" s="276"/>
    </row>
    <row r="97" spans="1:10" ht="15">
      <c r="A97" s="260" t="s">
        <v>348</v>
      </c>
      <c r="B97" s="267" t="s">
        <v>80</v>
      </c>
      <c r="C97" s="353" t="s">
        <v>81</v>
      </c>
      <c r="D97" s="353"/>
      <c r="E97" s="353"/>
      <c r="F97" s="353"/>
      <c r="G97" s="353"/>
      <c r="H97" s="262"/>
      <c r="J97" s="251"/>
    </row>
    <row r="98" spans="1:10" ht="15">
      <c r="A98" s="248" t="s">
        <v>349</v>
      </c>
      <c r="B98" s="279">
        <v>90511</v>
      </c>
      <c r="C98" s="116" t="s">
        <v>82</v>
      </c>
      <c r="D98" s="117" t="s">
        <v>10</v>
      </c>
      <c r="E98" s="118">
        <v>239.94</v>
      </c>
      <c r="F98" s="130">
        <v>50.71</v>
      </c>
      <c r="G98" s="125">
        <f>ROUND(E98*F98,2)</f>
        <v>12167.36</v>
      </c>
      <c r="H98" s="125"/>
      <c r="J98" s="251"/>
    </row>
    <row r="99" spans="1:10" ht="15">
      <c r="A99" s="248" t="s">
        <v>350</v>
      </c>
      <c r="B99" s="146">
        <v>90512</v>
      </c>
      <c r="C99" s="116" t="s">
        <v>83</v>
      </c>
      <c r="D99" s="117" t="s">
        <v>23</v>
      </c>
      <c r="E99" s="118">
        <v>12.58</v>
      </c>
      <c r="F99" s="130">
        <v>19.4</v>
      </c>
      <c r="G99" s="125">
        <f>ROUND(E99*F99,2)</f>
        <v>244.05</v>
      </c>
      <c r="H99" s="125"/>
      <c r="J99" s="251"/>
    </row>
    <row r="100" spans="1:10" ht="15">
      <c r="A100" s="252"/>
      <c r="B100" s="350" t="s">
        <v>84</v>
      </c>
      <c r="C100" s="350"/>
      <c r="D100" s="350"/>
      <c r="E100" s="350"/>
      <c r="F100" s="350"/>
      <c r="G100" s="254">
        <f>SUM(G88,G90,G92,G93,G95,G96,G98,G99)</f>
        <v>233723.38999999996</v>
      </c>
      <c r="H100" s="255">
        <f>SUM(G88:G99)</f>
        <v>233723.38999999996</v>
      </c>
      <c r="J100" s="251"/>
    </row>
    <row r="101" spans="1:10" ht="15">
      <c r="A101" s="252"/>
      <c r="B101" s="350"/>
      <c r="C101" s="350"/>
      <c r="D101" s="350"/>
      <c r="E101" s="350"/>
      <c r="F101" s="350"/>
      <c r="G101" s="350"/>
      <c r="H101" s="253"/>
      <c r="J101" s="251"/>
    </row>
    <row r="102" spans="1:10" ht="15">
      <c r="A102" s="243">
        <v>10</v>
      </c>
      <c r="B102" s="244" t="s">
        <v>85</v>
      </c>
      <c r="C102" s="265" t="s">
        <v>86</v>
      </c>
      <c r="D102" s="246"/>
      <c r="E102" s="246"/>
      <c r="F102" s="246"/>
      <c r="G102" s="246"/>
      <c r="H102" s="266"/>
      <c r="J102" s="251"/>
    </row>
    <row r="103" spans="1:10" ht="15">
      <c r="A103" s="260" t="s">
        <v>351</v>
      </c>
      <c r="B103" s="267" t="s">
        <v>87</v>
      </c>
      <c r="C103" s="353" t="s">
        <v>88</v>
      </c>
      <c r="D103" s="353"/>
      <c r="E103" s="353"/>
      <c r="F103" s="353"/>
      <c r="G103" s="353"/>
      <c r="H103" s="262"/>
      <c r="J103" s="251"/>
    </row>
    <row r="104" spans="1:10" ht="36">
      <c r="A104" s="248" t="s">
        <v>352</v>
      </c>
      <c r="B104" s="146" t="s">
        <v>511</v>
      </c>
      <c r="C104" s="116" t="s">
        <v>89</v>
      </c>
      <c r="D104" s="117" t="s">
        <v>10</v>
      </c>
      <c r="E104" s="118">
        <v>12.8</v>
      </c>
      <c r="F104" s="130">
        <v>237.54</v>
      </c>
      <c r="G104" s="125">
        <f>ROUND(E104*F104,2)</f>
        <v>3040.51</v>
      </c>
      <c r="H104" s="125"/>
      <c r="J104" s="251"/>
    </row>
    <row r="105" spans="1:10" ht="15">
      <c r="A105" s="260" t="s">
        <v>353</v>
      </c>
      <c r="B105" s="267" t="s">
        <v>90</v>
      </c>
      <c r="C105" s="353" t="s">
        <v>91</v>
      </c>
      <c r="D105" s="353"/>
      <c r="E105" s="353"/>
      <c r="F105" s="353"/>
      <c r="G105" s="353"/>
      <c r="H105" s="262"/>
      <c r="J105" s="251"/>
    </row>
    <row r="106" spans="1:10" ht="24">
      <c r="A106" s="248" t="s">
        <v>354</v>
      </c>
      <c r="B106" s="279">
        <v>100203</v>
      </c>
      <c r="C106" s="116" t="s">
        <v>720</v>
      </c>
      <c r="D106" s="117" t="s">
        <v>10</v>
      </c>
      <c r="E106" s="118">
        <v>137.03</v>
      </c>
      <c r="F106" s="130">
        <v>40.17</v>
      </c>
      <c r="G106" s="125">
        <f>ROUND(E106*F106,2)</f>
        <v>5504.5</v>
      </c>
      <c r="H106" s="125"/>
      <c r="J106" s="251"/>
    </row>
    <row r="107" spans="1:10" ht="15">
      <c r="A107" s="252"/>
      <c r="B107" s="355" t="s">
        <v>92</v>
      </c>
      <c r="C107" s="355"/>
      <c r="D107" s="355"/>
      <c r="E107" s="355"/>
      <c r="F107" s="355"/>
      <c r="G107" s="254">
        <f>SUM(G104,G106)</f>
        <v>8545.01</v>
      </c>
      <c r="H107" s="255">
        <f>SUM(G104:G106)</f>
        <v>8545.01</v>
      </c>
      <c r="J107" s="251"/>
    </row>
    <row r="108" spans="1:10" ht="15">
      <c r="A108" s="252"/>
      <c r="B108" s="358"/>
      <c r="C108" s="358"/>
      <c r="D108" s="358"/>
      <c r="E108" s="358"/>
      <c r="F108" s="358"/>
      <c r="G108" s="358"/>
      <c r="H108" s="264"/>
      <c r="J108" s="251"/>
    </row>
    <row r="109" spans="1:10" ht="15">
      <c r="A109" s="243">
        <v>11</v>
      </c>
      <c r="B109" s="244" t="s">
        <v>93</v>
      </c>
      <c r="C109" s="290" t="s">
        <v>94</v>
      </c>
      <c r="D109" s="246"/>
      <c r="E109" s="246"/>
      <c r="F109" s="246"/>
      <c r="G109" s="246"/>
      <c r="H109" s="291"/>
      <c r="J109" s="251"/>
    </row>
    <row r="110" spans="1:10" ht="15">
      <c r="A110" s="260" t="s">
        <v>355</v>
      </c>
      <c r="B110" s="263" t="s">
        <v>476</v>
      </c>
      <c r="C110" s="362" t="s">
        <v>96</v>
      </c>
      <c r="D110" s="362"/>
      <c r="E110" s="362"/>
      <c r="F110" s="362"/>
      <c r="G110" s="362"/>
      <c r="H110" s="292"/>
      <c r="J110" s="251"/>
    </row>
    <row r="111" spans="1:10" ht="15">
      <c r="A111" s="248" t="s">
        <v>356</v>
      </c>
      <c r="B111" s="279">
        <v>110201</v>
      </c>
      <c r="C111" s="116" t="s">
        <v>97</v>
      </c>
      <c r="D111" s="117" t="s">
        <v>10</v>
      </c>
      <c r="E111" s="118">
        <v>436.87</v>
      </c>
      <c r="F111" s="130">
        <v>35.06</v>
      </c>
      <c r="G111" s="125">
        <f>ROUND(E111*F111,2)</f>
        <v>15316.66</v>
      </c>
      <c r="H111" s="125"/>
      <c r="J111" s="251"/>
    </row>
    <row r="112" spans="1:10" ht="15">
      <c r="A112" s="252"/>
      <c r="B112" s="355" t="s">
        <v>98</v>
      </c>
      <c r="C112" s="355"/>
      <c r="D112" s="355"/>
      <c r="E112" s="355"/>
      <c r="F112" s="355"/>
      <c r="G112" s="254">
        <f>G111</f>
        <v>15316.66</v>
      </c>
      <c r="H112" s="255">
        <f>SUM(G111)</f>
        <v>15316.66</v>
      </c>
      <c r="J112" s="251"/>
    </row>
    <row r="113" spans="1:10" ht="15">
      <c r="A113" s="252"/>
      <c r="B113" s="358"/>
      <c r="C113" s="358"/>
      <c r="D113" s="358"/>
      <c r="E113" s="358"/>
      <c r="F113" s="358"/>
      <c r="G113" s="358"/>
      <c r="H113" s="264"/>
      <c r="J113" s="251"/>
    </row>
    <row r="114" spans="1:10" ht="15">
      <c r="A114" s="243">
        <v>12</v>
      </c>
      <c r="B114" s="244" t="s">
        <v>99</v>
      </c>
      <c r="C114" s="265" t="s">
        <v>100</v>
      </c>
      <c r="D114" s="246"/>
      <c r="E114" s="246"/>
      <c r="F114" s="246"/>
      <c r="G114" s="246"/>
      <c r="H114" s="266"/>
      <c r="J114" s="251"/>
    </row>
    <row r="115" spans="1:10" ht="15">
      <c r="A115" s="260" t="s">
        <v>357</v>
      </c>
      <c r="B115" s="267" t="s">
        <v>101</v>
      </c>
      <c r="C115" s="353" t="s">
        <v>95</v>
      </c>
      <c r="D115" s="353"/>
      <c r="E115" s="353"/>
      <c r="F115" s="353"/>
      <c r="G115" s="353"/>
      <c r="H115" s="262"/>
      <c r="J115" s="251"/>
    </row>
    <row r="116" spans="1:10" ht="24">
      <c r="A116" s="248" t="s">
        <v>358</v>
      </c>
      <c r="B116" s="279">
        <v>120101</v>
      </c>
      <c r="C116" s="269" t="s">
        <v>102</v>
      </c>
      <c r="D116" s="117" t="s">
        <v>10</v>
      </c>
      <c r="E116" s="118">
        <v>755.36</v>
      </c>
      <c r="F116" s="130">
        <v>5.64</v>
      </c>
      <c r="G116" s="125">
        <f>ROUND(E116*F116,2)</f>
        <v>4260.23</v>
      </c>
      <c r="H116" s="125"/>
      <c r="J116" s="251"/>
    </row>
    <row r="117" spans="1:10" ht="15">
      <c r="A117" s="260" t="s">
        <v>359</v>
      </c>
      <c r="B117" s="267" t="s">
        <v>103</v>
      </c>
      <c r="C117" s="353" t="s">
        <v>104</v>
      </c>
      <c r="D117" s="353"/>
      <c r="E117" s="353"/>
      <c r="F117" s="353"/>
      <c r="G117" s="353"/>
      <c r="H117" s="262"/>
      <c r="J117" s="251"/>
    </row>
    <row r="118" spans="1:10" ht="36">
      <c r="A118" s="248" t="s">
        <v>360</v>
      </c>
      <c r="B118" s="279">
        <v>120236</v>
      </c>
      <c r="C118" s="116" t="s">
        <v>105</v>
      </c>
      <c r="D118" s="117" t="s">
        <v>10</v>
      </c>
      <c r="E118" s="118">
        <v>809.7</v>
      </c>
      <c r="F118" s="130">
        <v>62.79</v>
      </c>
      <c r="G118" s="125">
        <f>ROUND(E118*F118,2)</f>
        <v>50841.06</v>
      </c>
      <c r="H118" s="125"/>
      <c r="J118" s="251"/>
    </row>
    <row r="119" spans="1:10" ht="15">
      <c r="A119" s="260" t="s">
        <v>361</v>
      </c>
      <c r="B119" s="267" t="s">
        <v>106</v>
      </c>
      <c r="C119" s="353" t="s">
        <v>107</v>
      </c>
      <c r="D119" s="353"/>
      <c r="E119" s="353"/>
      <c r="F119" s="353"/>
      <c r="G119" s="353"/>
      <c r="H119" s="262"/>
      <c r="J119" s="251"/>
    </row>
    <row r="120" spans="1:10" ht="24">
      <c r="A120" s="248" t="s">
        <v>362</v>
      </c>
      <c r="B120" s="279">
        <v>120301</v>
      </c>
      <c r="C120" s="269" t="s">
        <v>108</v>
      </c>
      <c r="D120" s="117" t="s">
        <v>10</v>
      </c>
      <c r="E120" s="118">
        <v>809.7</v>
      </c>
      <c r="F120" s="130">
        <v>27.7</v>
      </c>
      <c r="G120" s="125">
        <f>ROUND(E120*F120,2)</f>
        <v>22428.69</v>
      </c>
      <c r="H120" s="125"/>
      <c r="J120" s="251"/>
    </row>
    <row r="121" spans="1:10" ht="24">
      <c r="A121" s="248" t="s">
        <v>363</v>
      </c>
      <c r="B121" s="279">
        <v>120303</v>
      </c>
      <c r="C121" s="269" t="s">
        <v>109</v>
      </c>
      <c r="D121" s="117" t="s">
        <v>10</v>
      </c>
      <c r="E121" s="118">
        <v>755.36</v>
      </c>
      <c r="F121" s="130">
        <v>47.5</v>
      </c>
      <c r="G121" s="125">
        <f>ROUND(E121*F121,2)</f>
        <v>35879.6</v>
      </c>
      <c r="H121" s="125"/>
      <c r="J121" s="251"/>
    </row>
    <row r="122" spans="1:10" ht="15">
      <c r="A122" s="252"/>
      <c r="B122" s="355" t="s">
        <v>110</v>
      </c>
      <c r="C122" s="355"/>
      <c r="D122" s="355"/>
      <c r="E122" s="355"/>
      <c r="F122" s="355"/>
      <c r="G122" s="254">
        <f>SUM(G116,G118,G120,G121)</f>
        <v>113409.57999999999</v>
      </c>
      <c r="H122" s="255">
        <f>SUM(G116:G121)</f>
        <v>113409.57999999999</v>
      </c>
      <c r="J122" s="251"/>
    </row>
    <row r="123" spans="1:10" ht="15">
      <c r="A123" s="252"/>
      <c r="B123" s="361"/>
      <c r="C123" s="361"/>
      <c r="D123" s="361"/>
      <c r="E123" s="361"/>
      <c r="F123" s="361"/>
      <c r="G123" s="361"/>
      <c r="H123" s="272"/>
      <c r="J123" s="251"/>
    </row>
    <row r="124" spans="1:10" ht="15">
      <c r="A124" s="243">
        <v>13</v>
      </c>
      <c r="B124" s="244" t="s">
        <v>111</v>
      </c>
      <c r="C124" s="265" t="s">
        <v>112</v>
      </c>
      <c r="D124" s="246"/>
      <c r="E124" s="246"/>
      <c r="F124" s="246"/>
      <c r="G124" s="246"/>
      <c r="H124" s="266"/>
      <c r="J124" s="251"/>
    </row>
    <row r="125" spans="1:10" ht="15">
      <c r="A125" s="260" t="s">
        <v>364</v>
      </c>
      <c r="B125" s="267" t="s">
        <v>113</v>
      </c>
      <c r="C125" s="353" t="s">
        <v>114</v>
      </c>
      <c r="D125" s="353"/>
      <c r="E125" s="353"/>
      <c r="F125" s="353"/>
      <c r="G125" s="353"/>
      <c r="H125" s="262"/>
      <c r="J125" s="251"/>
    </row>
    <row r="126" spans="1:10" s="275" customFormat="1" ht="24">
      <c r="A126" s="271" t="s">
        <v>365</v>
      </c>
      <c r="B126" s="288">
        <v>130104</v>
      </c>
      <c r="C126" s="190" t="s">
        <v>115</v>
      </c>
      <c r="D126" s="272" t="s">
        <v>10</v>
      </c>
      <c r="E126" s="273">
        <v>191.62</v>
      </c>
      <c r="F126" s="278">
        <v>30.26</v>
      </c>
      <c r="G126" s="219">
        <f>ROUND(E126*F126,2)</f>
        <v>5798.42</v>
      </c>
      <c r="H126" s="219"/>
      <c r="J126" s="276"/>
    </row>
    <row r="127" spans="1:10" s="275" customFormat="1" ht="15">
      <c r="A127" s="271" t="s">
        <v>366</v>
      </c>
      <c r="B127" s="288">
        <v>130110</v>
      </c>
      <c r="C127" s="190" t="s">
        <v>116</v>
      </c>
      <c r="D127" s="272" t="s">
        <v>10</v>
      </c>
      <c r="E127" s="273">
        <v>465.24</v>
      </c>
      <c r="F127" s="278">
        <v>51.46</v>
      </c>
      <c r="G127" s="219">
        <f>ROUND(E127*F127,2)</f>
        <v>23941.25</v>
      </c>
      <c r="H127" s="219"/>
      <c r="J127" s="276"/>
    </row>
    <row r="128" spans="1:10" ht="24">
      <c r="A128" s="248" t="s">
        <v>708</v>
      </c>
      <c r="B128" s="279">
        <v>40246</v>
      </c>
      <c r="C128" s="116" t="s">
        <v>36</v>
      </c>
      <c r="D128" s="117" t="s">
        <v>35</v>
      </c>
      <c r="E128" s="118">
        <v>953.38</v>
      </c>
      <c r="F128" s="130">
        <v>8.81</v>
      </c>
      <c r="G128" s="125">
        <f>ROUND(E128*F128,2)</f>
        <v>8399.28</v>
      </c>
      <c r="H128" s="125"/>
      <c r="J128" s="251"/>
    </row>
    <row r="129" spans="1:10" ht="15">
      <c r="A129" s="260" t="s">
        <v>367</v>
      </c>
      <c r="B129" s="267" t="s">
        <v>117</v>
      </c>
      <c r="C129" s="353" t="s">
        <v>104</v>
      </c>
      <c r="D129" s="353"/>
      <c r="E129" s="353"/>
      <c r="F129" s="353"/>
      <c r="G129" s="353"/>
      <c r="H129" s="262"/>
      <c r="J129" s="251"/>
    </row>
    <row r="130" spans="1:10" ht="24">
      <c r="A130" s="248" t="s">
        <v>368</v>
      </c>
      <c r="B130" s="146">
        <v>130208</v>
      </c>
      <c r="C130" s="116" t="s">
        <v>538</v>
      </c>
      <c r="D130" s="117" t="s">
        <v>17</v>
      </c>
      <c r="E130" s="118">
        <v>95.69</v>
      </c>
      <c r="F130" s="130">
        <v>7.54</v>
      </c>
      <c r="G130" s="125">
        <f>ROUND(E130*F130,2)</f>
        <v>721.5</v>
      </c>
      <c r="H130" s="125"/>
      <c r="J130" s="251"/>
    </row>
    <row r="131" spans="1:10" ht="24">
      <c r="A131" s="248" t="s">
        <v>369</v>
      </c>
      <c r="B131" s="279">
        <v>130209</v>
      </c>
      <c r="C131" s="116" t="s">
        <v>537</v>
      </c>
      <c r="D131" s="117" t="s">
        <v>10</v>
      </c>
      <c r="E131" s="118">
        <v>318.66</v>
      </c>
      <c r="F131" s="130">
        <v>73.93</v>
      </c>
      <c r="G131" s="125">
        <f>ROUND(E131*F131,2)</f>
        <v>23558.53</v>
      </c>
      <c r="H131" s="125"/>
      <c r="J131" s="251"/>
    </row>
    <row r="132" spans="1:10" s="275" customFormat="1" ht="36">
      <c r="A132" s="271" t="s">
        <v>370</v>
      </c>
      <c r="B132" s="288">
        <v>130219</v>
      </c>
      <c r="C132" s="190" t="s">
        <v>118</v>
      </c>
      <c r="D132" s="272" t="s">
        <v>10</v>
      </c>
      <c r="E132" s="273">
        <v>465.24</v>
      </c>
      <c r="F132" s="278">
        <v>66.68</v>
      </c>
      <c r="G132" s="219">
        <f>ROUND(E132*F132,2)</f>
        <v>31022.2</v>
      </c>
      <c r="H132" s="219"/>
      <c r="J132" s="276"/>
    </row>
    <row r="133" spans="1:10" s="275" customFormat="1" ht="36">
      <c r="A133" s="271" t="s">
        <v>514</v>
      </c>
      <c r="B133" s="288">
        <v>130230</v>
      </c>
      <c r="C133" s="190" t="s">
        <v>509</v>
      </c>
      <c r="D133" s="272" t="s">
        <v>10</v>
      </c>
      <c r="E133" s="272">
        <v>191.62</v>
      </c>
      <c r="F133" s="278">
        <v>105.91</v>
      </c>
      <c r="G133" s="219">
        <f>ROUND(E133*F133,2)</f>
        <v>20294.47</v>
      </c>
      <c r="H133" s="219"/>
      <c r="J133" s="276"/>
    </row>
    <row r="134" spans="1:10" ht="15">
      <c r="A134" s="260" t="s">
        <v>371</v>
      </c>
      <c r="B134" s="267" t="s">
        <v>119</v>
      </c>
      <c r="C134" s="353" t="s">
        <v>120</v>
      </c>
      <c r="D134" s="353"/>
      <c r="E134" s="353"/>
      <c r="F134" s="353"/>
      <c r="G134" s="353"/>
      <c r="H134" s="262"/>
      <c r="J134" s="251"/>
    </row>
    <row r="135" spans="1:10" ht="15">
      <c r="A135" s="248" t="s">
        <v>372</v>
      </c>
      <c r="B135" s="146">
        <v>130308</v>
      </c>
      <c r="C135" s="115" t="s">
        <v>508</v>
      </c>
      <c r="D135" s="117" t="s">
        <v>17</v>
      </c>
      <c r="E135" s="118">
        <v>35.2</v>
      </c>
      <c r="F135" s="130">
        <v>51.8</v>
      </c>
      <c r="G135" s="125">
        <f>ROUND(E135*F135,2)</f>
        <v>1823.36</v>
      </c>
      <c r="H135" s="125"/>
      <c r="J135" s="251"/>
    </row>
    <row r="136" spans="1:10" ht="15">
      <c r="A136" s="248" t="s">
        <v>373</v>
      </c>
      <c r="B136" s="279">
        <v>130317</v>
      </c>
      <c r="C136" s="116" t="s">
        <v>121</v>
      </c>
      <c r="D136" s="117" t="s">
        <v>17</v>
      </c>
      <c r="E136" s="118">
        <v>43.7</v>
      </c>
      <c r="F136" s="130">
        <v>72.77</v>
      </c>
      <c r="G136" s="125">
        <f>ROUND(E136*F136,2)</f>
        <v>3180.05</v>
      </c>
      <c r="H136" s="125"/>
      <c r="J136" s="251"/>
    </row>
    <row r="137" spans="1:10" ht="36">
      <c r="A137" s="248" t="s">
        <v>374</v>
      </c>
      <c r="B137" s="146">
        <v>130321</v>
      </c>
      <c r="C137" s="116" t="s">
        <v>122</v>
      </c>
      <c r="D137" s="117" t="s">
        <v>17</v>
      </c>
      <c r="E137" s="118">
        <v>64.4</v>
      </c>
      <c r="F137" s="130">
        <v>41.78</v>
      </c>
      <c r="G137" s="125">
        <f>ROUND(E137*F137,2)</f>
        <v>2690.63</v>
      </c>
      <c r="H137" s="125"/>
      <c r="J137" s="251"/>
    </row>
    <row r="138" spans="1:10" ht="15">
      <c r="A138" s="252"/>
      <c r="B138" s="355" t="s">
        <v>123</v>
      </c>
      <c r="C138" s="355"/>
      <c r="D138" s="355"/>
      <c r="E138" s="355"/>
      <c r="F138" s="355"/>
      <c r="G138" s="254">
        <f>SUM(G126,G127,G128,G130,G131,G132,G133,G135,G136,G137)</f>
        <v>121429.69</v>
      </c>
      <c r="H138" s="255">
        <f>SUM(G126:G137)</f>
        <v>121429.69</v>
      </c>
      <c r="J138" s="251"/>
    </row>
    <row r="139" spans="1:10" ht="15">
      <c r="A139" s="252"/>
      <c r="B139" s="358"/>
      <c r="C139" s="358"/>
      <c r="D139" s="358"/>
      <c r="E139" s="358"/>
      <c r="F139" s="358"/>
      <c r="G139" s="358"/>
      <c r="H139" s="264"/>
      <c r="J139" s="251"/>
    </row>
    <row r="140" spans="1:10" ht="15">
      <c r="A140" s="243">
        <v>14</v>
      </c>
      <c r="B140" s="244" t="s">
        <v>124</v>
      </c>
      <c r="C140" s="265" t="s">
        <v>125</v>
      </c>
      <c r="D140" s="246"/>
      <c r="E140" s="246"/>
      <c r="F140" s="246"/>
      <c r="G140" s="246"/>
      <c r="H140" s="266"/>
      <c r="J140" s="251"/>
    </row>
    <row r="141" spans="1:10" ht="15">
      <c r="A141" s="260" t="s">
        <v>375</v>
      </c>
      <c r="B141" s="261">
        <v>1402</v>
      </c>
      <c r="C141" s="353" t="s">
        <v>126</v>
      </c>
      <c r="D141" s="353"/>
      <c r="E141" s="353"/>
      <c r="F141" s="353"/>
      <c r="G141" s="353"/>
      <c r="H141" s="262"/>
      <c r="J141" s="251"/>
    </row>
    <row r="142" spans="1:10" ht="36">
      <c r="A142" s="248" t="s">
        <v>376</v>
      </c>
      <c r="B142" s="146">
        <v>140207</v>
      </c>
      <c r="C142" s="116" t="s">
        <v>127</v>
      </c>
      <c r="D142" s="117" t="s">
        <v>8</v>
      </c>
      <c r="E142" s="118">
        <v>1</v>
      </c>
      <c r="F142" s="130">
        <v>273.51</v>
      </c>
      <c r="G142" s="125">
        <f>ROUND(E142*F142,2)</f>
        <v>273.51</v>
      </c>
      <c r="H142" s="125"/>
      <c r="J142" s="251"/>
    </row>
    <row r="143" spans="1:10" ht="36">
      <c r="A143" s="248" t="s">
        <v>377</v>
      </c>
      <c r="B143" s="146">
        <v>140209</v>
      </c>
      <c r="C143" s="116" t="s">
        <v>128</v>
      </c>
      <c r="D143" s="117" t="s">
        <v>8</v>
      </c>
      <c r="E143" s="118">
        <v>1</v>
      </c>
      <c r="F143" s="130">
        <v>224.73</v>
      </c>
      <c r="G143" s="125">
        <f>ROUND(E143*F143,2)</f>
        <v>224.73</v>
      </c>
      <c r="H143" s="125"/>
      <c r="J143" s="251"/>
    </row>
    <row r="144" spans="1:10" ht="15">
      <c r="A144" s="260" t="s">
        <v>378</v>
      </c>
      <c r="B144" s="261">
        <v>1411</v>
      </c>
      <c r="C144" s="353" t="s">
        <v>129</v>
      </c>
      <c r="D144" s="353"/>
      <c r="E144" s="353"/>
      <c r="F144" s="353"/>
      <c r="G144" s="353"/>
      <c r="H144" s="262"/>
      <c r="J144" s="251"/>
    </row>
    <row r="145" spans="1:10" ht="36">
      <c r="A145" s="248" t="s">
        <v>379</v>
      </c>
      <c r="B145" s="146">
        <v>141104</v>
      </c>
      <c r="C145" s="116" t="s">
        <v>130</v>
      </c>
      <c r="D145" s="117" t="s">
        <v>8</v>
      </c>
      <c r="E145" s="118">
        <v>1</v>
      </c>
      <c r="F145" s="130">
        <v>491.27</v>
      </c>
      <c r="G145" s="125">
        <f>ROUND(E145*F145,2)</f>
        <v>491.27</v>
      </c>
      <c r="H145" s="125"/>
      <c r="J145" s="251"/>
    </row>
    <row r="146" spans="1:10" ht="15">
      <c r="A146" s="260" t="s">
        <v>380</v>
      </c>
      <c r="B146" s="263" t="s">
        <v>228</v>
      </c>
      <c r="C146" s="353" t="s">
        <v>588</v>
      </c>
      <c r="D146" s="353"/>
      <c r="E146" s="353"/>
      <c r="F146" s="353"/>
      <c r="G146" s="353"/>
      <c r="H146" s="262"/>
      <c r="J146" s="251"/>
    </row>
    <row r="147" spans="1:10" s="275" customFormat="1" ht="15">
      <c r="A147" s="271" t="s">
        <v>381</v>
      </c>
      <c r="B147" s="256">
        <v>141409</v>
      </c>
      <c r="C147" s="190" t="s">
        <v>131</v>
      </c>
      <c r="D147" s="272" t="s">
        <v>17</v>
      </c>
      <c r="E147" s="273">
        <v>1.84</v>
      </c>
      <c r="F147" s="278">
        <v>16.66</v>
      </c>
      <c r="G147" s="219">
        <f aca="true" t="shared" si="0" ref="G147:G153">F147*E147</f>
        <v>30.654400000000003</v>
      </c>
      <c r="H147" s="219"/>
      <c r="J147" s="276"/>
    </row>
    <row r="148" spans="1:10" s="275" customFormat="1" ht="15">
      <c r="A148" s="271" t="s">
        <v>745</v>
      </c>
      <c r="B148" s="256">
        <v>141410</v>
      </c>
      <c r="C148" s="190" t="s">
        <v>132</v>
      </c>
      <c r="D148" s="272" t="s">
        <v>17</v>
      </c>
      <c r="E148" s="273">
        <v>92.52</v>
      </c>
      <c r="F148" s="278">
        <v>19.69</v>
      </c>
      <c r="G148" s="219">
        <f t="shared" si="0"/>
        <v>1821.7188</v>
      </c>
      <c r="H148" s="219"/>
      <c r="J148" s="276"/>
    </row>
    <row r="149" spans="1:10" s="275" customFormat="1" ht="15">
      <c r="A149" s="271" t="s">
        <v>746</v>
      </c>
      <c r="B149" s="256">
        <v>141413</v>
      </c>
      <c r="C149" s="190" t="s">
        <v>473</v>
      </c>
      <c r="D149" s="272" t="s">
        <v>17</v>
      </c>
      <c r="E149" s="273">
        <v>59.37</v>
      </c>
      <c r="F149" s="278">
        <v>40.42</v>
      </c>
      <c r="G149" s="219">
        <f t="shared" si="0"/>
        <v>2399.7354</v>
      </c>
      <c r="H149" s="219"/>
      <c r="J149" s="276"/>
    </row>
    <row r="150" spans="1:10" s="275" customFormat="1" ht="15">
      <c r="A150" s="271" t="s">
        <v>747</v>
      </c>
      <c r="B150" s="256">
        <v>141415</v>
      </c>
      <c r="C150" s="190" t="s">
        <v>585</v>
      </c>
      <c r="D150" s="272" t="s">
        <v>17</v>
      </c>
      <c r="E150" s="273">
        <v>84.8</v>
      </c>
      <c r="F150" s="278">
        <v>80.44</v>
      </c>
      <c r="G150" s="219">
        <f t="shared" si="0"/>
        <v>6821.312</v>
      </c>
      <c r="H150" s="219"/>
      <c r="J150" s="276"/>
    </row>
    <row r="151" spans="1:10" s="275" customFormat="1" ht="24">
      <c r="A151" s="271" t="s">
        <v>748</v>
      </c>
      <c r="B151" s="256">
        <v>142111</v>
      </c>
      <c r="C151" s="190" t="s">
        <v>743</v>
      </c>
      <c r="D151" s="272" t="s">
        <v>8</v>
      </c>
      <c r="E151" s="273">
        <v>6</v>
      </c>
      <c r="F151" s="278">
        <v>90.54</v>
      </c>
      <c r="G151" s="219">
        <f t="shared" si="0"/>
        <v>543.24</v>
      </c>
      <c r="H151" s="219"/>
      <c r="J151" s="276"/>
    </row>
    <row r="152" spans="1:10" s="275" customFormat="1" ht="15">
      <c r="A152" s="271" t="s">
        <v>749</v>
      </c>
      <c r="B152" s="256">
        <v>142107</v>
      </c>
      <c r="C152" s="190" t="s">
        <v>744</v>
      </c>
      <c r="D152" s="272" t="s">
        <v>8</v>
      </c>
      <c r="E152" s="273">
        <v>3</v>
      </c>
      <c r="F152" s="278">
        <v>46.6</v>
      </c>
      <c r="G152" s="219">
        <f t="shared" si="0"/>
        <v>139.8</v>
      </c>
      <c r="H152" s="219"/>
      <c r="J152" s="276"/>
    </row>
    <row r="153" spans="1:10" ht="15">
      <c r="A153" s="271" t="s">
        <v>750</v>
      </c>
      <c r="B153" s="146">
        <v>142118</v>
      </c>
      <c r="C153" s="116" t="s">
        <v>136</v>
      </c>
      <c r="D153" s="117" t="s">
        <v>8</v>
      </c>
      <c r="E153" s="118">
        <v>23</v>
      </c>
      <c r="F153" s="130">
        <v>13.01</v>
      </c>
      <c r="G153" s="125">
        <f t="shared" si="0"/>
        <v>299.23</v>
      </c>
      <c r="H153" s="125"/>
      <c r="J153" s="251"/>
    </row>
    <row r="154" spans="1:10" ht="15">
      <c r="A154" s="271" t="s">
        <v>751</v>
      </c>
      <c r="B154" s="146">
        <v>141529</v>
      </c>
      <c r="C154" s="116" t="s">
        <v>586</v>
      </c>
      <c r="D154" s="117" t="s">
        <v>8</v>
      </c>
      <c r="E154" s="118">
        <v>25</v>
      </c>
      <c r="F154" s="130">
        <v>7.44</v>
      </c>
      <c r="G154" s="293">
        <f>E154*F154</f>
        <v>186</v>
      </c>
      <c r="H154" s="293"/>
      <c r="J154" s="251"/>
    </row>
    <row r="155" spans="1:10" ht="15">
      <c r="A155" s="261" t="s">
        <v>382</v>
      </c>
      <c r="B155" s="261">
        <v>1412</v>
      </c>
      <c r="C155" s="363" t="s">
        <v>593</v>
      </c>
      <c r="D155" s="363"/>
      <c r="E155" s="363"/>
      <c r="F155" s="363"/>
      <c r="G155" s="363"/>
      <c r="H155" s="294"/>
      <c r="J155" s="251"/>
    </row>
    <row r="156" spans="1:10" ht="15">
      <c r="A156" s="295" t="s">
        <v>383</v>
      </c>
      <c r="B156" s="146">
        <v>141214</v>
      </c>
      <c r="C156" s="116" t="s">
        <v>594</v>
      </c>
      <c r="D156" s="117" t="s">
        <v>17</v>
      </c>
      <c r="E156" s="118">
        <v>1</v>
      </c>
      <c r="F156" s="130">
        <v>99.34</v>
      </c>
      <c r="G156" s="296">
        <f>E156*F156</f>
        <v>99.34</v>
      </c>
      <c r="H156" s="296"/>
      <c r="J156" s="251"/>
    </row>
    <row r="157" spans="1:10" ht="15">
      <c r="A157" s="295" t="s">
        <v>384</v>
      </c>
      <c r="B157" s="146">
        <v>141215</v>
      </c>
      <c r="C157" s="116" t="s">
        <v>595</v>
      </c>
      <c r="D157" s="117" t="s">
        <v>17</v>
      </c>
      <c r="E157" s="118">
        <v>0.22</v>
      </c>
      <c r="F157" s="130">
        <v>122.21</v>
      </c>
      <c r="G157" s="296">
        <f>E157*F157</f>
        <v>26.8862</v>
      </c>
      <c r="H157" s="296"/>
      <c r="J157" s="251"/>
    </row>
    <row r="158" spans="1:10" ht="15">
      <c r="A158" s="261" t="s">
        <v>385</v>
      </c>
      <c r="B158" s="261">
        <v>1703</v>
      </c>
      <c r="C158" s="364" t="s">
        <v>187</v>
      </c>
      <c r="D158" s="364"/>
      <c r="E158" s="364"/>
      <c r="F158" s="364"/>
      <c r="G158" s="364"/>
      <c r="H158" s="297"/>
      <c r="J158" s="251"/>
    </row>
    <row r="159" spans="1:10" ht="15">
      <c r="A159" s="295" t="s">
        <v>386</v>
      </c>
      <c r="B159" s="146">
        <v>170323</v>
      </c>
      <c r="C159" s="116" t="s">
        <v>589</v>
      </c>
      <c r="D159" s="117" t="s">
        <v>8</v>
      </c>
      <c r="E159" s="118">
        <v>1</v>
      </c>
      <c r="F159" s="130">
        <v>98.21</v>
      </c>
      <c r="G159" s="296">
        <f>E159*F159</f>
        <v>98.21</v>
      </c>
      <c r="H159" s="296"/>
      <c r="J159" s="251"/>
    </row>
    <row r="160" spans="1:10" ht="36">
      <c r="A160" s="295" t="s">
        <v>387</v>
      </c>
      <c r="B160" s="146">
        <v>170317</v>
      </c>
      <c r="C160" s="116" t="s">
        <v>590</v>
      </c>
      <c r="D160" s="117" t="s">
        <v>8</v>
      </c>
      <c r="E160" s="118">
        <v>10</v>
      </c>
      <c r="F160" s="130">
        <v>69.19</v>
      </c>
      <c r="G160" s="296">
        <f>E160*F160</f>
        <v>691.9</v>
      </c>
      <c r="H160" s="296"/>
      <c r="J160" s="251"/>
    </row>
    <row r="161" spans="1:10" ht="15">
      <c r="A161" s="295" t="s">
        <v>752</v>
      </c>
      <c r="B161" s="146">
        <v>170320</v>
      </c>
      <c r="C161" s="116" t="s">
        <v>227</v>
      </c>
      <c r="D161" s="117" t="s">
        <v>8</v>
      </c>
      <c r="E161" s="118">
        <v>11</v>
      </c>
      <c r="F161" s="130">
        <v>43.72</v>
      </c>
      <c r="G161" s="296">
        <f>E161*F161</f>
        <v>480.91999999999996</v>
      </c>
      <c r="H161" s="296"/>
      <c r="J161" s="251"/>
    </row>
    <row r="162" spans="1:10" ht="24">
      <c r="A162" s="295" t="s">
        <v>753</v>
      </c>
      <c r="B162" s="146">
        <v>170311</v>
      </c>
      <c r="C162" s="116" t="s">
        <v>591</v>
      </c>
      <c r="D162" s="117" t="s">
        <v>8</v>
      </c>
      <c r="E162" s="118">
        <v>23</v>
      </c>
      <c r="F162" s="130">
        <v>35.88</v>
      </c>
      <c r="G162" s="296">
        <f>E162*F162</f>
        <v>825.24</v>
      </c>
      <c r="H162" s="296"/>
      <c r="J162" s="251"/>
    </row>
    <row r="163" spans="1:10" ht="24">
      <c r="A163" s="295" t="s">
        <v>754</v>
      </c>
      <c r="B163" s="146">
        <v>170331</v>
      </c>
      <c r="C163" s="116" t="s">
        <v>771</v>
      </c>
      <c r="D163" s="117" t="s">
        <v>587</v>
      </c>
      <c r="E163" s="118">
        <v>2</v>
      </c>
      <c r="F163" s="130">
        <v>190.04</v>
      </c>
      <c r="G163" s="296">
        <f>E163*F163</f>
        <v>380.08</v>
      </c>
      <c r="H163" s="296"/>
      <c r="J163" s="251"/>
    </row>
    <row r="164" spans="1:10" ht="15">
      <c r="A164" s="243" t="s">
        <v>388</v>
      </c>
      <c r="B164" s="244"/>
      <c r="C164" s="360" t="s">
        <v>592</v>
      </c>
      <c r="D164" s="360"/>
      <c r="E164" s="360"/>
      <c r="F164" s="360"/>
      <c r="G164" s="360"/>
      <c r="H164" s="266"/>
      <c r="J164" s="251"/>
    </row>
    <row r="165" spans="1:10" ht="15">
      <c r="A165" s="260" t="s">
        <v>583</v>
      </c>
      <c r="B165" s="261">
        <v>1419</v>
      </c>
      <c r="C165" s="353" t="s">
        <v>133</v>
      </c>
      <c r="D165" s="353"/>
      <c r="E165" s="353"/>
      <c r="F165" s="353"/>
      <c r="G165" s="353"/>
      <c r="H165" s="262"/>
      <c r="J165" s="251"/>
    </row>
    <row r="166" spans="1:10" s="275" customFormat="1" ht="24">
      <c r="A166" s="271" t="s">
        <v>596</v>
      </c>
      <c r="B166" s="256">
        <v>141906</v>
      </c>
      <c r="C166" s="190" t="s">
        <v>134</v>
      </c>
      <c r="D166" s="272" t="s">
        <v>17</v>
      </c>
      <c r="E166" s="273">
        <v>86.52</v>
      </c>
      <c r="F166" s="278">
        <v>29.43</v>
      </c>
      <c r="G166" s="278">
        <f>E166*F166</f>
        <v>2546.2835999999998</v>
      </c>
      <c r="H166" s="278"/>
      <c r="J166" s="276"/>
    </row>
    <row r="167" spans="1:10" s="275" customFormat="1" ht="24">
      <c r="A167" s="271" t="s">
        <v>597</v>
      </c>
      <c r="B167" s="256">
        <v>141907</v>
      </c>
      <c r="C167" s="190" t="s">
        <v>135</v>
      </c>
      <c r="D167" s="272" t="s">
        <v>17</v>
      </c>
      <c r="E167" s="273">
        <v>25.21</v>
      </c>
      <c r="F167" s="278">
        <v>38.05</v>
      </c>
      <c r="G167" s="278">
        <f>E167*F167</f>
        <v>959.2405</v>
      </c>
      <c r="H167" s="278"/>
      <c r="J167" s="276"/>
    </row>
    <row r="168" spans="1:10" s="275" customFormat="1" ht="24">
      <c r="A168" s="271" t="s">
        <v>598</v>
      </c>
      <c r="B168" s="256">
        <v>141909</v>
      </c>
      <c r="C168" s="190" t="s">
        <v>569</v>
      </c>
      <c r="D168" s="272" t="s">
        <v>17</v>
      </c>
      <c r="E168" s="273">
        <v>144.88</v>
      </c>
      <c r="F168" s="278">
        <v>59.32</v>
      </c>
      <c r="G168" s="278">
        <f>E168*F168</f>
        <v>8594.2816</v>
      </c>
      <c r="H168" s="278"/>
      <c r="J168" s="276"/>
    </row>
    <row r="169" spans="1:10" ht="15">
      <c r="A169" s="260"/>
      <c r="B169" s="263">
        <v>6</v>
      </c>
      <c r="C169" s="362" t="s">
        <v>559</v>
      </c>
      <c r="D169" s="362"/>
      <c r="E169" s="362"/>
      <c r="F169" s="362"/>
      <c r="G169" s="362"/>
      <c r="H169" s="292"/>
      <c r="J169" s="251"/>
    </row>
    <row r="170" spans="1:10" ht="15">
      <c r="A170" s="260" t="s">
        <v>584</v>
      </c>
      <c r="B170" s="298">
        <v>624</v>
      </c>
      <c r="C170" s="362" t="s">
        <v>562</v>
      </c>
      <c r="D170" s="362"/>
      <c r="E170" s="362"/>
      <c r="F170" s="362"/>
      <c r="G170" s="362"/>
      <c r="H170" s="292"/>
      <c r="J170" s="251"/>
    </row>
    <row r="171" spans="1:10" s="275" customFormat="1" ht="15">
      <c r="A171" s="271" t="s">
        <v>600</v>
      </c>
      <c r="B171" s="256">
        <v>62420</v>
      </c>
      <c r="C171" s="190" t="s">
        <v>563</v>
      </c>
      <c r="D171" s="272" t="s">
        <v>8</v>
      </c>
      <c r="E171" s="273">
        <v>31</v>
      </c>
      <c r="F171" s="278">
        <v>2.58</v>
      </c>
      <c r="G171" s="278">
        <f>E171*F171</f>
        <v>79.98</v>
      </c>
      <c r="H171" s="278"/>
      <c r="J171" s="276"/>
    </row>
    <row r="172" spans="1:10" s="275" customFormat="1" ht="15">
      <c r="A172" s="271" t="s">
        <v>602</v>
      </c>
      <c r="B172" s="256">
        <v>62440</v>
      </c>
      <c r="C172" s="190" t="s">
        <v>570</v>
      </c>
      <c r="D172" s="272" t="s">
        <v>8</v>
      </c>
      <c r="E172" s="273">
        <v>9</v>
      </c>
      <c r="F172" s="278">
        <v>15.31</v>
      </c>
      <c r="G172" s="278">
        <f aca="true" t="shared" si="1" ref="G172:G181">E172*F172</f>
        <v>137.79</v>
      </c>
      <c r="H172" s="278"/>
      <c r="J172" s="276"/>
    </row>
    <row r="173" spans="1:10" ht="15.75" customHeight="1">
      <c r="A173" s="260" t="s">
        <v>755</v>
      </c>
      <c r="B173" s="298">
        <v>625</v>
      </c>
      <c r="C173" s="362" t="s">
        <v>564</v>
      </c>
      <c r="D173" s="362"/>
      <c r="E173" s="362"/>
      <c r="F173" s="362"/>
      <c r="G173" s="362"/>
      <c r="H173" s="292"/>
      <c r="J173" s="251"/>
    </row>
    <row r="174" spans="1:10" s="275" customFormat="1" ht="15">
      <c r="A174" s="271" t="s">
        <v>756</v>
      </c>
      <c r="B174" s="256">
        <v>62536</v>
      </c>
      <c r="C174" s="190" t="s">
        <v>565</v>
      </c>
      <c r="D174" s="272" t="s">
        <v>239</v>
      </c>
      <c r="E174" s="299">
        <v>36</v>
      </c>
      <c r="F174" s="278">
        <v>1.35</v>
      </c>
      <c r="G174" s="278">
        <f t="shared" si="1"/>
        <v>48.6</v>
      </c>
      <c r="H174" s="278"/>
      <c r="J174" s="276"/>
    </row>
    <row r="175" spans="1:10" s="275" customFormat="1" ht="15">
      <c r="A175" s="271" t="s">
        <v>757</v>
      </c>
      <c r="B175" s="256">
        <v>62577</v>
      </c>
      <c r="C175" s="190" t="s">
        <v>566</v>
      </c>
      <c r="D175" s="272" t="s">
        <v>239</v>
      </c>
      <c r="E175" s="299">
        <v>30</v>
      </c>
      <c r="F175" s="278">
        <v>39.29</v>
      </c>
      <c r="G175" s="278">
        <f t="shared" si="1"/>
        <v>1178.7</v>
      </c>
      <c r="H175" s="278"/>
      <c r="J175" s="276"/>
    </row>
    <row r="176" spans="1:10" s="275" customFormat="1" ht="15">
      <c r="A176" s="271" t="s">
        <v>758</v>
      </c>
      <c r="B176" s="256">
        <v>62540</v>
      </c>
      <c r="C176" s="190" t="s">
        <v>567</v>
      </c>
      <c r="D176" s="272" t="s">
        <v>239</v>
      </c>
      <c r="E176" s="299">
        <v>25</v>
      </c>
      <c r="F176" s="278">
        <v>1.18</v>
      </c>
      <c r="G176" s="278">
        <f t="shared" si="1"/>
        <v>29.5</v>
      </c>
      <c r="H176" s="278"/>
      <c r="J176" s="276"/>
    </row>
    <row r="177" spans="1:10" s="275" customFormat="1" ht="15">
      <c r="A177" s="271" t="s">
        <v>759</v>
      </c>
      <c r="B177" s="256">
        <v>62542</v>
      </c>
      <c r="C177" s="190" t="s">
        <v>571</v>
      </c>
      <c r="D177" s="272" t="s">
        <v>239</v>
      </c>
      <c r="E177" s="299">
        <v>4</v>
      </c>
      <c r="F177" s="278">
        <v>4.33</v>
      </c>
      <c r="G177" s="278">
        <f t="shared" si="1"/>
        <v>17.32</v>
      </c>
      <c r="H177" s="278"/>
      <c r="J177" s="276"/>
    </row>
    <row r="178" spans="1:10" s="275" customFormat="1" ht="15">
      <c r="A178" s="271" t="s">
        <v>760</v>
      </c>
      <c r="B178" s="256">
        <v>62543</v>
      </c>
      <c r="C178" s="190" t="s">
        <v>572</v>
      </c>
      <c r="D178" s="272" t="s">
        <v>239</v>
      </c>
      <c r="E178" s="299">
        <v>2</v>
      </c>
      <c r="F178" s="278">
        <v>5.68</v>
      </c>
      <c r="G178" s="278">
        <f t="shared" si="1"/>
        <v>11.36</v>
      </c>
      <c r="H178" s="278"/>
      <c r="J178" s="276"/>
    </row>
    <row r="179" spans="1:10" s="275" customFormat="1" ht="15">
      <c r="A179" s="271" t="s">
        <v>761</v>
      </c>
      <c r="B179" s="256">
        <v>62514</v>
      </c>
      <c r="C179" s="190" t="s">
        <v>573</v>
      </c>
      <c r="D179" s="272" t="s">
        <v>239</v>
      </c>
      <c r="E179" s="299">
        <v>1</v>
      </c>
      <c r="F179" s="278">
        <v>4.54</v>
      </c>
      <c r="G179" s="278">
        <f t="shared" si="1"/>
        <v>4.54</v>
      </c>
      <c r="H179" s="278"/>
      <c r="J179" s="276"/>
    </row>
    <row r="180" spans="1:10" ht="15">
      <c r="A180" s="260" t="s">
        <v>601</v>
      </c>
      <c r="B180" s="298">
        <v>647</v>
      </c>
      <c r="C180" s="362" t="s">
        <v>560</v>
      </c>
      <c r="D180" s="362"/>
      <c r="E180" s="362"/>
      <c r="F180" s="362"/>
      <c r="G180" s="362"/>
      <c r="H180" s="292"/>
      <c r="J180" s="251"/>
    </row>
    <row r="181" spans="1:10" s="275" customFormat="1" ht="15">
      <c r="A181" s="271" t="s">
        <v>603</v>
      </c>
      <c r="B181" s="256">
        <v>64702</v>
      </c>
      <c r="C181" s="190" t="s">
        <v>561</v>
      </c>
      <c r="D181" s="272" t="s">
        <v>239</v>
      </c>
      <c r="E181" s="299">
        <v>11</v>
      </c>
      <c r="F181" s="278">
        <v>14.21</v>
      </c>
      <c r="G181" s="278">
        <f t="shared" si="1"/>
        <v>156.31</v>
      </c>
      <c r="H181" s="278"/>
      <c r="J181" s="276"/>
    </row>
    <row r="182" spans="1:10" ht="15" customHeight="1">
      <c r="A182" s="248"/>
      <c r="B182" s="365" t="s">
        <v>137</v>
      </c>
      <c r="C182" s="365"/>
      <c r="D182" s="365"/>
      <c r="E182" s="365"/>
      <c r="F182" s="365"/>
      <c r="G182" s="254">
        <f>SUM(G142,G143,G145,G147,G148,G149,G150,G151,G152,G153,G154,G156,G157,G159,G160,G161,G162,G163,G166,G167,G168,G171,G172,G174,G175,G176,G177,G178,G179,G181)</f>
        <v>29597.6825</v>
      </c>
      <c r="H182" s="300">
        <f>SUM(G142:G181)</f>
        <v>29597.6825</v>
      </c>
      <c r="J182" s="251"/>
    </row>
    <row r="183" spans="1:10" ht="15" customHeight="1">
      <c r="A183" s="248"/>
      <c r="B183" s="301"/>
      <c r="C183" s="301"/>
      <c r="D183" s="301"/>
      <c r="E183" s="302"/>
      <c r="F183" s="302"/>
      <c r="G183" s="130"/>
      <c r="H183" s="130"/>
      <c r="J183" s="251"/>
    </row>
    <row r="184" spans="1:10" ht="15">
      <c r="A184" s="243">
        <v>15</v>
      </c>
      <c r="B184" s="244" t="s">
        <v>138</v>
      </c>
      <c r="C184" s="265" t="s">
        <v>139</v>
      </c>
      <c r="D184" s="246"/>
      <c r="E184" s="246"/>
      <c r="F184" s="246"/>
      <c r="G184" s="246"/>
      <c r="H184" s="266"/>
      <c r="J184" s="251"/>
    </row>
    <row r="185" spans="1:10" ht="15">
      <c r="A185" s="260" t="s">
        <v>389</v>
      </c>
      <c r="B185" s="263">
        <v>74131</v>
      </c>
      <c r="C185" s="353" t="s">
        <v>491</v>
      </c>
      <c r="D185" s="353"/>
      <c r="E185" s="353"/>
      <c r="F185" s="353"/>
      <c r="G185" s="353"/>
      <c r="H185" s="262"/>
      <c r="J185" s="251"/>
    </row>
    <row r="186" spans="1:10" ht="36">
      <c r="A186" s="248" t="s">
        <v>390</v>
      </c>
      <c r="B186" s="119">
        <v>150316</v>
      </c>
      <c r="C186" s="120" t="s">
        <v>772</v>
      </c>
      <c r="D186" s="117" t="s">
        <v>8</v>
      </c>
      <c r="E186" s="118">
        <v>1</v>
      </c>
      <c r="F186" s="130">
        <v>1164.45</v>
      </c>
      <c r="G186" s="125">
        <f>E186*F186</f>
        <v>1164.45</v>
      </c>
      <c r="H186" s="125"/>
      <c r="J186" s="251"/>
    </row>
    <row r="187" spans="1:10" ht="15">
      <c r="A187" s="260" t="s">
        <v>391</v>
      </c>
      <c r="B187" s="261">
        <v>1511</v>
      </c>
      <c r="C187" s="353" t="s">
        <v>141</v>
      </c>
      <c r="D187" s="353"/>
      <c r="E187" s="353"/>
      <c r="F187" s="353"/>
      <c r="G187" s="353"/>
      <c r="H187" s="262"/>
      <c r="J187" s="251"/>
    </row>
    <row r="188" spans="1:10" ht="15">
      <c r="A188" s="248" t="s">
        <v>392</v>
      </c>
      <c r="B188" s="121">
        <v>151133</v>
      </c>
      <c r="C188" s="120" t="s">
        <v>480</v>
      </c>
      <c r="D188" s="119" t="s">
        <v>17</v>
      </c>
      <c r="E188" s="122">
        <v>1127.6</v>
      </c>
      <c r="F188" s="130">
        <v>8.65</v>
      </c>
      <c r="G188" s="125">
        <f>ROUND(E188*F188,2)</f>
        <v>9753.74</v>
      </c>
      <c r="H188" s="125"/>
      <c r="J188" s="251"/>
    </row>
    <row r="189" spans="1:10" ht="15">
      <c r="A189" s="260" t="s">
        <v>393</v>
      </c>
      <c r="B189" s="261">
        <v>1506</v>
      </c>
      <c r="C189" s="353" t="s">
        <v>140</v>
      </c>
      <c r="D189" s="353"/>
      <c r="E189" s="353"/>
      <c r="F189" s="353"/>
      <c r="G189" s="353"/>
      <c r="H189" s="262"/>
      <c r="J189" s="251"/>
    </row>
    <row r="190" spans="1:10" ht="15">
      <c r="A190" s="248" t="s">
        <v>394</v>
      </c>
      <c r="B190" s="121">
        <v>150636</v>
      </c>
      <c r="C190" s="120" t="s">
        <v>481</v>
      </c>
      <c r="D190" s="119" t="s">
        <v>236</v>
      </c>
      <c r="E190" s="122">
        <v>75</v>
      </c>
      <c r="F190" s="130">
        <v>9.27</v>
      </c>
      <c r="G190" s="125">
        <f>ROUND(E190*F190,2)</f>
        <v>695.25</v>
      </c>
      <c r="H190" s="125"/>
      <c r="J190" s="251"/>
    </row>
    <row r="191" spans="1:10" ht="15">
      <c r="A191" s="248" t="s">
        <v>395</v>
      </c>
      <c r="B191" s="121">
        <v>150623</v>
      </c>
      <c r="C191" s="120" t="s">
        <v>237</v>
      </c>
      <c r="D191" s="119" t="s">
        <v>236</v>
      </c>
      <c r="E191" s="122">
        <v>129</v>
      </c>
      <c r="F191" s="130">
        <v>7.63</v>
      </c>
      <c r="G191" s="125">
        <f>E191*F191</f>
        <v>984.27</v>
      </c>
      <c r="H191" s="125"/>
      <c r="J191" s="251"/>
    </row>
    <row r="192" spans="1:10" ht="15">
      <c r="A192" s="260" t="s">
        <v>396</v>
      </c>
      <c r="B192" s="261">
        <v>1514</v>
      </c>
      <c r="C192" s="353" t="s">
        <v>142</v>
      </c>
      <c r="D192" s="353"/>
      <c r="E192" s="353"/>
      <c r="F192" s="353"/>
      <c r="G192" s="353"/>
      <c r="H192" s="262"/>
      <c r="J192" s="251"/>
    </row>
    <row r="193" spans="1:10" ht="24">
      <c r="A193" s="248" t="s">
        <v>397</v>
      </c>
      <c r="B193" s="121">
        <v>151405</v>
      </c>
      <c r="C193" s="120" t="s">
        <v>146</v>
      </c>
      <c r="D193" s="119" t="s">
        <v>17</v>
      </c>
      <c r="E193" s="122">
        <v>45.1</v>
      </c>
      <c r="F193" s="130">
        <v>10.64</v>
      </c>
      <c r="G193" s="125">
        <f>ROUND(E193*F193,2)</f>
        <v>479.86</v>
      </c>
      <c r="H193" s="125"/>
      <c r="J193" s="251"/>
    </row>
    <row r="194" spans="1:10" ht="15">
      <c r="A194" s="248" t="s">
        <v>515</v>
      </c>
      <c r="B194" s="121">
        <v>151402</v>
      </c>
      <c r="C194" s="120" t="s">
        <v>143</v>
      </c>
      <c r="D194" s="119" t="s">
        <v>17</v>
      </c>
      <c r="E194" s="122">
        <v>1237.5</v>
      </c>
      <c r="F194" s="130">
        <v>5.2</v>
      </c>
      <c r="G194" s="125">
        <f>E194*F194</f>
        <v>6435</v>
      </c>
      <c r="H194" s="125"/>
      <c r="J194" s="251"/>
    </row>
    <row r="195" spans="1:10" ht="24">
      <c r="A195" s="248" t="s">
        <v>516</v>
      </c>
      <c r="B195" s="121">
        <v>151403</v>
      </c>
      <c r="C195" s="120" t="s">
        <v>144</v>
      </c>
      <c r="D195" s="119" t="s">
        <v>17</v>
      </c>
      <c r="E195" s="122">
        <v>446.2</v>
      </c>
      <c r="F195" s="130">
        <v>6.4</v>
      </c>
      <c r="G195" s="125">
        <f>ROUND(E195*F195,2)</f>
        <v>2855.68</v>
      </c>
      <c r="H195" s="125"/>
      <c r="J195" s="251"/>
    </row>
    <row r="196" spans="1:10" s="275" customFormat="1" ht="15">
      <c r="A196" s="271" t="s">
        <v>517</v>
      </c>
      <c r="B196" s="224">
        <v>151425</v>
      </c>
      <c r="C196" s="225" t="s">
        <v>731</v>
      </c>
      <c r="D196" s="226" t="s">
        <v>17</v>
      </c>
      <c r="E196" s="227">
        <v>748.9</v>
      </c>
      <c r="F196" s="278">
        <v>39.65</v>
      </c>
      <c r="G196" s="219">
        <f>E196*F196</f>
        <v>29693.885</v>
      </c>
      <c r="H196" s="219"/>
      <c r="J196" s="276"/>
    </row>
    <row r="197" spans="1:10" ht="24">
      <c r="A197" s="248" t="s">
        <v>518</v>
      </c>
      <c r="B197" s="121">
        <v>151404</v>
      </c>
      <c r="C197" s="120" t="s">
        <v>145</v>
      </c>
      <c r="D197" s="119" t="s">
        <v>234</v>
      </c>
      <c r="E197" s="122">
        <v>257.2</v>
      </c>
      <c r="F197" s="130">
        <v>7.7</v>
      </c>
      <c r="G197" s="125">
        <f>F197*E197</f>
        <v>1980.44</v>
      </c>
      <c r="H197" s="125"/>
      <c r="J197" s="251"/>
    </row>
    <row r="198" spans="1:10" ht="15">
      <c r="A198" s="243" t="s">
        <v>398</v>
      </c>
      <c r="B198" s="285">
        <v>1517</v>
      </c>
      <c r="C198" s="360" t="s">
        <v>148</v>
      </c>
      <c r="D198" s="360"/>
      <c r="E198" s="360"/>
      <c r="F198" s="360"/>
      <c r="G198" s="360"/>
      <c r="H198" s="266"/>
      <c r="J198" s="251"/>
    </row>
    <row r="199" spans="1:10" ht="24">
      <c r="A199" s="248" t="s">
        <v>399</v>
      </c>
      <c r="B199" s="146">
        <v>151708</v>
      </c>
      <c r="C199" s="116" t="s">
        <v>495</v>
      </c>
      <c r="D199" s="117" t="s">
        <v>8</v>
      </c>
      <c r="E199" s="118">
        <v>1</v>
      </c>
      <c r="F199" s="130">
        <v>7476.59</v>
      </c>
      <c r="G199" s="125">
        <f>ROUND(E199*F199,2)</f>
        <v>7476.59</v>
      </c>
      <c r="H199" s="125"/>
      <c r="J199" s="251"/>
    </row>
    <row r="200" spans="1:10" ht="15" customHeight="1">
      <c r="A200" s="303"/>
      <c r="B200" s="303"/>
      <c r="C200" s="350" t="s">
        <v>149</v>
      </c>
      <c r="D200" s="350"/>
      <c r="E200" s="350"/>
      <c r="F200" s="350"/>
      <c r="G200" s="254">
        <f>SUM(G186,G188,G190,G191,G193,G194,G195,G196,G197,G199)</f>
        <v>61519.16499999999</v>
      </c>
      <c r="H200" s="304">
        <f>SUM(G186:G199)</f>
        <v>61519.16499999999</v>
      </c>
      <c r="J200" s="251"/>
    </row>
    <row r="201" spans="1:10" ht="15">
      <c r="A201" s="253"/>
      <c r="B201" s="301"/>
      <c r="C201" s="301"/>
      <c r="D201" s="301"/>
      <c r="E201" s="302"/>
      <c r="F201" s="305"/>
      <c r="G201" s="125"/>
      <c r="H201" s="125"/>
      <c r="J201" s="251"/>
    </row>
    <row r="202" spans="1:10" ht="15">
      <c r="A202" s="243">
        <v>16</v>
      </c>
      <c r="B202" s="244">
        <v>18</v>
      </c>
      <c r="C202" s="265" t="s">
        <v>192</v>
      </c>
      <c r="D202" s="246"/>
      <c r="E202" s="246"/>
      <c r="F202" s="246"/>
      <c r="G202" s="246"/>
      <c r="H202" s="266"/>
      <c r="J202" s="251"/>
    </row>
    <row r="203" spans="1:10" ht="15">
      <c r="A203" s="260" t="s">
        <v>400</v>
      </c>
      <c r="B203" s="261">
        <v>1802</v>
      </c>
      <c r="C203" s="353" t="s">
        <v>492</v>
      </c>
      <c r="D203" s="353"/>
      <c r="E203" s="353"/>
      <c r="F203" s="353"/>
      <c r="G203" s="353"/>
      <c r="H203" s="262"/>
      <c r="J203" s="251"/>
    </row>
    <row r="204" spans="1:10" ht="15">
      <c r="A204" s="248" t="s">
        <v>401</v>
      </c>
      <c r="B204" s="146">
        <v>180204</v>
      </c>
      <c r="C204" s="120" t="s">
        <v>482</v>
      </c>
      <c r="D204" s="119" t="s">
        <v>483</v>
      </c>
      <c r="E204" s="122">
        <v>38</v>
      </c>
      <c r="F204" s="130">
        <v>24.35</v>
      </c>
      <c r="G204" s="125">
        <f>ROUND(E204*F204,2)</f>
        <v>925.3</v>
      </c>
      <c r="H204" s="125"/>
      <c r="J204" s="251"/>
    </row>
    <row r="205" spans="1:10" ht="15">
      <c r="A205" s="248" t="s">
        <v>402</v>
      </c>
      <c r="B205" s="146">
        <v>150628</v>
      </c>
      <c r="C205" s="120" t="s">
        <v>773</v>
      </c>
      <c r="D205" s="119" t="s">
        <v>483</v>
      </c>
      <c r="E205" s="122">
        <v>6</v>
      </c>
      <c r="F205" s="130">
        <v>7.53</v>
      </c>
      <c r="G205" s="125">
        <f>ROUND(E205*F205,2)</f>
        <v>45.18</v>
      </c>
      <c r="H205" s="125"/>
      <c r="J205" s="251"/>
    </row>
    <row r="206" spans="1:10" ht="15">
      <c r="A206" s="248" t="s">
        <v>403</v>
      </c>
      <c r="B206" s="146">
        <v>180206</v>
      </c>
      <c r="C206" s="120" t="s">
        <v>484</v>
      </c>
      <c r="D206" s="119" t="s">
        <v>483</v>
      </c>
      <c r="E206" s="122">
        <v>2</v>
      </c>
      <c r="F206" s="130">
        <v>29.26</v>
      </c>
      <c r="G206" s="125">
        <f>ROUND(E206*F206,2)</f>
        <v>58.52</v>
      </c>
      <c r="H206" s="125"/>
      <c r="J206" s="251"/>
    </row>
    <row r="207" spans="1:10" ht="24">
      <c r="A207" s="248" t="s">
        <v>404</v>
      </c>
      <c r="B207" s="146">
        <v>180201</v>
      </c>
      <c r="C207" s="120" t="s">
        <v>485</v>
      </c>
      <c r="D207" s="119" t="s">
        <v>483</v>
      </c>
      <c r="E207" s="122">
        <v>12</v>
      </c>
      <c r="F207" s="130">
        <v>28.16</v>
      </c>
      <c r="G207" s="125">
        <f>F207*E207</f>
        <v>337.92</v>
      </c>
      <c r="H207" s="125"/>
      <c r="J207" s="251"/>
    </row>
    <row r="208" spans="1:10" ht="24">
      <c r="A208" s="248" t="s">
        <v>519</v>
      </c>
      <c r="B208" s="146">
        <v>180202</v>
      </c>
      <c r="C208" s="120" t="s">
        <v>486</v>
      </c>
      <c r="D208" s="119" t="s">
        <v>483</v>
      </c>
      <c r="E208" s="122">
        <v>71</v>
      </c>
      <c r="F208" s="130">
        <v>33.18</v>
      </c>
      <c r="G208" s="125">
        <f>F208*E208</f>
        <v>2355.78</v>
      </c>
      <c r="H208" s="125"/>
      <c r="J208" s="251"/>
    </row>
    <row r="209" spans="1:10" ht="15">
      <c r="A209" s="260" t="s">
        <v>405</v>
      </c>
      <c r="B209" s="263">
        <v>1513</v>
      </c>
      <c r="C209" s="353" t="s">
        <v>504</v>
      </c>
      <c r="D209" s="353"/>
      <c r="E209" s="353"/>
      <c r="F209" s="353"/>
      <c r="G209" s="353"/>
      <c r="H209" s="262"/>
      <c r="J209" s="251"/>
    </row>
    <row r="210" spans="1:10" ht="24">
      <c r="A210" s="248" t="s">
        <v>406</v>
      </c>
      <c r="B210" s="146">
        <v>151301</v>
      </c>
      <c r="C210" s="120" t="s">
        <v>774</v>
      </c>
      <c r="D210" s="119" t="s">
        <v>483</v>
      </c>
      <c r="E210" s="122">
        <v>9</v>
      </c>
      <c r="F210" s="130">
        <v>18.86</v>
      </c>
      <c r="G210" s="130">
        <f>E210*F210</f>
        <v>169.74</v>
      </c>
      <c r="H210" s="130"/>
      <c r="J210" s="251"/>
    </row>
    <row r="211" spans="1:10" ht="24">
      <c r="A211" s="248" t="s">
        <v>520</v>
      </c>
      <c r="B211" s="146">
        <v>151302</v>
      </c>
      <c r="C211" s="120" t="s">
        <v>775</v>
      </c>
      <c r="D211" s="119" t="s">
        <v>483</v>
      </c>
      <c r="E211" s="122">
        <v>3</v>
      </c>
      <c r="F211" s="130">
        <v>18.86</v>
      </c>
      <c r="G211" s="125">
        <f>F211*E211</f>
        <v>56.58</v>
      </c>
      <c r="H211" s="125"/>
      <c r="J211" s="251"/>
    </row>
    <row r="212" spans="1:10" ht="24">
      <c r="A212" s="248" t="s">
        <v>521</v>
      </c>
      <c r="B212" s="146">
        <v>151303</v>
      </c>
      <c r="C212" s="120" t="s">
        <v>776</v>
      </c>
      <c r="D212" s="119" t="s">
        <v>483</v>
      </c>
      <c r="E212" s="122">
        <v>6</v>
      </c>
      <c r="F212" s="130">
        <v>18.86</v>
      </c>
      <c r="G212" s="125">
        <f>ROUND(E212*F212,2)</f>
        <v>113.16</v>
      </c>
      <c r="H212" s="125"/>
      <c r="J212" s="251"/>
    </row>
    <row r="213" spans="1:10" ht="24">
      <c r="A213" s="248" t="s">
        <v>522</v>
      </c>
      <c r="B213" s="146">
        <v>151304</v>
      </c>
      <c r="C213" s="120" t="s">
        <v>777</v>
      </c>
      <c r="D213" s="119" t="s">
        <v>483</v>
      </c>
      <c r="E213" s="122">
        <v>1</v>
      </c>
      <c r="F213" s="130">
        <v>18.86</v>
      </c>
      <c r="G213" s="125">
        <f>E213*F213</f>
        <v>18.86</v>
      </c>
      <c r="H213" s="125"/>
      <c r="J213" s="251"/>
    </row>
    <row r="214" spans="1:10" ht="24">
      <c r="A214" s="248" t="s">
        <v>523</v>
      </c>
      <c r="B214" s="146">
        <v>151305</v>
      </c>
      <c r="C214" s="120" t="s">
        <v>778</v>
      </c>
      <c r="D214" s="119" t="s">
        <v>483</v>
      </c>
      <c r="E214" s="122">
        <v>8</v>
      </c>
      <c r="F214" s="130">
        <v>21.31</v>
      </c>
      <c r="G214" s="125">
        <f>F214*E214</f>
        <v>170.48</v>
      </c>
      <c r="H214" s="125"/>
      <c r="J214" s="251"/>
    </row>
    <row r="215" spans="1:10" ht="24">
      <c r="A215" s="248" t="s">
        <v>524</v>
      </c>
      <c r="B215" s="146">
        <v>151311</v>
      </c>
      <c r="C215" s="120" t="s">
        <v>779</v>
      </c>
      <c r="D215" s="119" t="s">
        <v>483</v>
      </c>
      <c r="E215" s="122">
        <v>1</v>
      </c>
      <c r="F215" s="130">
        <v>83.59</v>
      </c>
      <c r="G215" s="125">
        <f>F215*E215</f>
        <v>83.59</v>
      </c>
      <c r="H215" s="125"/>
      <c r="J215" s="251"/>
    </row>
    <row r="216" spans="1:10" ht="24">
      <c r="A216" s="248" t="s">
        <v>525</v>
      </c>
      <c r="B216" s="146">
        <v>151318</v>
      </c>
      <c r="C216" s="120" t="s">
        <v>493</v>
      </c>
      <c r="D216" s="119" t="s">
        <v>483</v>
      </c>
      <c r="E216" s="122">
        <v>1</v>
      </c>
      <c r="F216" s="130">
        <v>24.67</v>
      </c>
      <c r="G216" s="125">
        <f>ROUND(E216*F216,2)</f>
        <v>24.67</v>
      </c>
      <c r="H216" s="125"/>
      <c r="J216" s="251"/>
    </row>
    <row r="217" spans="1:10" ht="24">
      <c r="A217" s="248" t="s">
        <v>526</v>
      </c>
      <c r="B217" s="146">
        <v>151320</v>
      </c>
      <c r="C217" s="120" t="s">
        <v>494</v>
      </c>
      <c r="D217" s="119" t="s">
        <v>483</v>
      </c>
      <c r="E217" s="122">
        <v>1</v>
      </c>
      <c r="F217" s="130">
        <v>37.67</v>
      </c>
      <c r="G217" s="125">
        <f>ROUND(E217*F217,2)</f>
        <v>37.67</v>
      </c>
      <c r="H217" s="125"/>
      <c r="J217" s="251"/>
    </row>
    <row r="218" spans="1:10" ht="15">
      <c r="A218" s="248" t="s">
        <v>527</v>
      </c>
      <c r="B218" s="146">
        <v>151350</v>
      </c>
      <c r="C218" s="120" t="s">
        <v>487</v>
      </c>
      <c r="D218" s="119" t="s">
        <v>483</v>
      </c>
      <c r="E218" s="122">
        <v>1</v>
      </c>
      <c r="F218" s="130">
        <v>144.12</v>
      </c>
      <c r="G218" s="125">
        <f>F218*E218</f>
        <v>144.12</v>
      </c>
      <c r="H218" s="125"/>
      <c r="J218" s="251"/>
    </row>
    <row r="219" spans="1:10" ht="15">
      <c r="A219" s="260" t="s">
        <v>407</v>
      </c>
      <c r="B219" s="263">
        <v>1801</v>
      </c>
      <c r="C219" s="353" t="s">
        <v>503</v>
      </c>
      <c r="D219" s="353"/>
      <c r="E219" s="353"/>
      <c r="F219" s="353"/>
      <c r="G219" s="353"/>
      <c r="H219" s="262"/>
      <c r="J219" s="251"/>
    </row>
    <row r="220" spans="1:10" ht="36">
      <c r="A220" s="248" t="s">
        <v>408</v>
      </c>
      <c r="B220" s="146">
        <v>180124</v>
      </c>
      <c r="C220" s="148" t="s">
        <v>488</v>
      </c>
      <c r="D220" s="119" t="s">
        <v>483</v>
      </c>
      <c r="E220" s="149">
        <v>50</v>
      </c>
      <c r="F220" s="130">
        <v>277.09</v>
      </c>
      <c r="G220" s="125">
        <f>ROUND(E220*F220,2)</f>
        <v>13854.5</v>
      </c>
      <c r="H220" s="125"/>
      <c r="J220" s="251"/>
    </row>
    <row r="221" spans="1:10" ht="36">
      <c r="A221" s="248" t="s">
        <v>409</v>
      </c>
      <c r="B221" s="146">
        <v>180108</v>
      </c>
      <c r="C221" s="120" t="s">
        <v>489</v>
      </c>
      <c r="D221" s="119" t="s">
        <v>483</v>
      </c>
      <c r="E221" s="122">
        <v>1</v>
      </c>
      <c r="F221" s="130">
        <v>71.26</v>
      </c>
      <c r="G221" s="125">
        <f>ROUND(E221*F221,2)</f>
        <v>71.26</v>
      </c>
      <c r="H221" s="125"/>
      <c r="J221" s="251"/>
    </row>
    <row r="222" spans="1:10" ht="36">
      <c r="A222" s="248" t="s">
        <v>410</v>
      </c>
      <c r="B222" s="146">
        <v>180109</v>
      </c>
      <c r="C222" s="120" t="s">
        <v>490</v>
      </c>
      <c r="D222" s="119" t="s">
        <v>483</v>
      </c>
      <c r="E222" s="122">
        <v>5</v>
      </c>
      <c r="F222" s="130">
        <v>74.59</v>
      </c>
      <c r="G222" s="125">
        <f>ROUND(E222*F222,2)</f>
        <v>372.95</v>
      </c>
      <c r="H222" s="125"/>
      <c r="J222" s="251"/>
    </row>
    <row r="223" spans="1:10" ht="15">
      <c r="A223" s="248" t="s">
        <v>411</v>
      </c>
      <c r="B223" s="146">
        <v>180110</v>
      </c>
      <c r="C223" s="120" t="s">
        <v>502</v>
      </c>
      <c r="D223" s="119" t="s">
        <v>483</v>
      </c>
      <c r="E223" s="122">
        <v>10</v>
      </c>
      <c r="F223" s="130">
        <v>94.9</v>
      </c>
      <c r="G223" s="125">
        <f>ROUND(E223*F223,2)</f>
        <v>949</v>
      </c>
      <c r="H223" s="125"/>
      <c r="J223" s="251"/>
    </row>
    <row r="224" spans="1:10" ht="15">
      <c r="A224" s="260" t="s">
        <v>412</v>
      </c>
      <c r="B224" s="267" t="s">
        <v>193</v>
      </c>
      <c r="C224" s="353" t="s">
        <v>194</v>
      </c>
      <c r="D224" s="353"/>
      <c r="E224" s="353"/>
      <c r="F224" s="353"/>
      <c r="G224" s="353"/>
      <c r="H224" s="262"/>
      <c r="J224" s="251"/>
    </row>
    <row r="225" spans="1:10" ht="15">
      <c r="A225" s="248" t="s">
        <v>413</v>
      </c>
      <c r="B225" s="146">
        <v>180305</v>
      </c>
      <c r="C225" s="116" t="s">
        <v>195</v>
      </c>
      <c r="D225" s="117" t="s">
        <v>8</v>
      </c>
      <c r="E225" s="118">
        <v>1</v>
      </c>
      <c r="F225" s="130">
        <v>1451.54</v>
      </c>
      <c r="G225" s="125">
        <f>ROUND(E225*F225,2)</f>
        <v>1451.54</v>
      </c>
      <c r="H225" s="125"/>
      <c r="J225" s="251"/>
    </row>
    <row r="226" spans="1:10" ht="15">
      <c r="A226" s="260" t="s">
        <v>542</v>
      </c>
      <c r="B226" s="261">
        <v>1805</v>
      </c>
      <c r="C226" s="353" t="s">
        <v>190</v>
      </c>
      <c r="D226" s="353"/>
      <c r="E226" s="353"/>
      <c r="F226" s="353"/>
      <c r="G226" s="353"/>
      <c r="H226" s="262"/>
      <c r="J226" s="251"/>
    </row>
    <row r="227" spans="1:10" ht="15">
      <c r="A227" s="248" t="s">
        <v>543</v>
      </c>
      <c r="B227" s="146">
        <v>180803</v>
      </c>
      <c r="C227" s="116" t="s">
        <v>197</v>
      </c>
      <c r="D227" s="117" t="s">
        <v>8</v>
      </c>
      <c r="E227" s="118">
        <v>1</v>
      </c>
      <c r="F227" s="130">
        <v>167.25</v>
      </c>
      <c r="G227" s="125">
        <f>ROUND(E227*F227,2)</f>
        <v>167.25</v>
      </c>
      <c r="H227" s="125"/>
      <c r="J227" s="251"/>
    </row>
    <row r="228" spans="1:10" ht="15">
      <c r="A228" s="248" t="s">
        <v>544</v>
      </c>
      <c r="B228" s="146">
        <v>180809</v>
      </c>
      <c r="C228" s="116" t="s">
        <v>198</v>
      </c>
      <c r="D228" s="117" t="s">
        <v>8</v>
      </c>
      <c r="E228" s="118">
        <v>8</v>
      </c>
      <c r="F228" s="130">
        <v>88.83</v>
      </c>
      <c r="G228" s="125">
        <f>ROUND(E228*F228,2)</f>
        <v>710.64</v>
      </c>
      <c r="H228" s="125"/>
      <c r="J228" s="251"/>
    </row>
    <row r="229" spans="1:10" ht="15">
      <c r="A229" s="260" t="s">
        <v>545</v>
      </c>
      <c r="B229" s="263">
        <v>1807</v>
      </c>
      <c r="C229" s="353" t="s">
        <v>196</v>
      </c>
      <c r="D229" s="353"/>
      <c r="E229" s="353"/>
      <c r="F229" s="353"/>
      <c r="G229" s="353"/>
      <c r="H229" s="262"/>
      <c r="J229" s="251"/>
    </row>
    <row r="230" spans="1:10" ht="36">
      <c r="A230" s="248" t="s">
        <v>546</v>
      </c>
      <c r="B230" s="146">
        <v>180702</v>
      </c>
      <c r="C230" s="120" t="s">
        <v>505</v>
      </c>
      <c r="D230" s="119" t="s">
        <v>483</v>
      </c>
      <c r="E230" s="122">
        <v>11</v>
      </c>
      <c r="F230" s="130">
        <v>210.54</v>
      </c>
      <c r="G230" s="125">
        <f>E230*F230</f>
        <v>2315.94</v>
      </c>
      <c r="H230" s="125"/>
      <c r="J230" s="251"/>
    </row>
    <row r="231" spans="1:10" ht="15">
      <c r="A231" s="306"/>
      <c r="B231" s="365" t="s">
        <v>175</v>
      </c>
      <c r="C231" s="365"/>
      <c r="D231" s="365"/>
      <c r="E231" s="365"/>
      <c r="F231" s="365"/>
      <c r="G231" s="254">
        <f>SUM(G204,G205,G206,G207,G208,G210,G211,G212,G213,G214,G215,G216,G217,G218,G220,G221,G222,G223,G225,G227,G228,G230)</f>
        <v>24434.649999999998</v>
      </c>
      <c r="H231" s="300">
        <f>SUM(G204:G230)</f>
        <v>24434.649999999998</v>
      </c>
      <c r="J231" s="251"/>
    </row>
    <row r="232" spans="1:10" ht="15">
      <c r="A232" s="252"/>
      <c r="B232" s="351"/>
      <c r="C232" s="351"/>
      <c r="D232" s="351"/>
      <c r="E232" s="351"/>
      <c r="F232" s="351"/>
      <c r="G232" s="351"/>
      <c r="H232" s="256"/>
      <c r="J232" s="251"/>
    </row>
    <row r="233" spans="1:10" ht="15">
      <c r="A233" s="243">
        <v>17</v>
      </c>
      <c r="B233" s="244" t="s">
        <v>150</v>
      </c>
      <c r="C233" s="265" t="s">
        <v>151</v>
      </c>
      <c r="D233" s="246"/>
      <c r="E233" s="246"/>
      <c r="F233" s="246"/>
      <c r="G233" s="246"/>
      <c r="H233" s="266"/>
      <c r="J233" s="251"/>
    </row>
    <row r="234" spans="1:10" ht="15">
      <c r="A234" s="260" t="s">
        <v>414</v>
      </c>
      <c r="B234" s="267" t="s">
        <v>152</v>
      </c>
      <c r="C234" s="353" t="s">
        <v>153</v>
      </c>
      <c r="D234" s="353"/>
      <c r="E234" s="353"/>
      <c r="F234" s="353"/>
      <c r="G234" s="353"/>
      <c r="H234" s="262"/>
      <c r="J234" s="251"/>
    </row>
    <row r="235" spans="1:10" ht="24">
      <c r="A235" s="248" t="s">
        <v>415</v>
      </c>
      <c r="B235" s="146">
        <v>160106</v>
      </c>
      <c r="C235" s="151" t="s">
        <v>154</v>
      </c>
      <c r="D235" s="117" t="s">
        <v>8</v>
      </c>
      <c r="E235" s="118">
        <v>1</v>
      </c>
      <c r="F235" s="130">
        <v>314.07</v>
      </c>
      <c r="G235" s="125">
        <f>ROUND(E235*F235,2)</f>
        <v>314.07</v>
      </c>
      <c r="H235" s="125"/>
      <c r="J235" s="251"/>
    </row>
    <row r="236" spans="1:10" ht="24">
      <c r="A236" s="248" t="s">
        <v>416</v>
      </c>
      <c r="B236" s="146">
        <v>160108</v>
      </c>
      <c r="C236" s="116" t="s">
        <v>155</v>
      </c>
      <c r="D236" s="117" t="s">
        <v>8</v>
      </c>
      <c r="E236" s="118">
        <v>2</v>
      </c>
      <c r="F236" s="130">
        <v>106.6</v>
      </c>
      <c r="G236" s="125">
        <f>ROUND(E236*F236,2)</f>
        <v>213.2</v>
      </c>
      <c r="H236" s="125"/>
      <c r="J236" s="251"/>
    </row>
    <row r="237" spans="1:10" ht="15">
      <c r="A237" s="248" t="s">
        <v>417</v>
      </c>
      <c r="B237" s="146">
        <v>160115</v>
      </c>
      <c r="C237" s="116" t="s">
        <v>156</v>
      </c>
      <c r="D237" s="117" t="s">
        <v>17</v>
      </c>
      <c r="E237" s="118">
        <v>20</v>
      </c>
      <c r="F237" s="130">
        <v>15.98</v>
      </c>
      <c r="G237" s="125">
        <f>ROUND(E237*F237,2)</f>
        <v>319.6</v>
      </c>
      <c r="H237" s="125"/>
      <c r="J237" s="251"/>
    </row>
    <row r="238" spans="1:10" ht="15">
      <c r="A238" s="248" t="s">
        <v>418</v>
      </c>
      <c r="B238" s="146">
        <v>160120</v>
      </c>
      <c r="C238" s="116" t="s">
        <v>157</v>
      </c>
      <c r="D238" s="117" t="s">
        <v>8</v>
      </c>
      <c r="E238" s="118">
        <v>2</v>
      </c>
      <c r="F238" s="130">
        <v>30.63</v>
      </c>
      <c r="G238" s="125">
        <f>ROUND(E238*F238,2)</f>
        <v>61.26</v>
      </c>
      <c r="H238" s="125"/>
      <c r="J238" s="251"/>
    </row>
    <row r="239" spans="1:10" ht="15">
      <c r="A239" s="260" t="s">
        <v>419</v>
      </c>
      <c r="B239" s="267" t="s">
        <v>158</v>
      </c>
      <c r="C239" s="362" t="s">
        <v>159</v>
      </c>
      <c r="D239" s="362"/>
      <c r="E239" s="362"/>
      <c r="F239" s="362"/>
      <c r="G239" s="362"/>
      <c r="H239" s="292"/>
      <c r="J239" s="251"/>
    </row>
    <row r="240" spans="1:10" ht="36">
      <c r="A240" s="248" t="s">
        <v>420</v>
      </c>
      <c r="B240" s="146">
        <v>160207</v>
      </c>
      <c r="C240" s="116" t="s">
        <v>160</v>
      </c>
      <c r="D240" s="117" t="s">
        <v>8</v>
      </c>
      <c r="E240" s="118">
        <v>1</v>
      </c>
      <c r="F240" s="130">
        <v>6841.21</v>
      </c>
      <c r="G240" s="130">
        <f>E240*F240</f>
        <v>6841.21</v>
      </c>
      <c r="H240" s="130"/>
      <c r="J240" s="251"/>
    </row>
    <row r="241" spans="1:10" ht="15">
      <c r="A241" s="260" t="s">
        <v>421</v>
      </c>
      <c r="B241" s="267" t="s">
        <v>161</v>
      </c>
      <c r="C241" s="362" t="s">
        <v>162</v>
      </c>
      <c r="D241" s="362"/>
      <c r="E241" s="362"/>
      <c r="F241" s="362"/>
      <c r="G241" s="362"/>
      <c r="H241" s="292"/>
      <c r="J241" s="251"/>
    </row>
    <row r="242" spans="1:10" ht="24">
      <c r="A242" s="248" t="s">
        <v>422</v>
      </c>
      <c r="B242" s="146">
        <v>160310</v>
      </c>
      <c r="C242" s="269" t="s">
        <v>163</v>
      </c>
      <c r="D242" s="117" t="s">
        <v>8</v>
      </c>
      <c r="E242" s="118">
        <v>9</v>
      </c>
      <c r="F242" s="130">
        <v>54.39</v>
      </c>
      <c r="G242" s="125">
        <f aca="true" t="shared" si="2" ref="G242:G250">ROUND(E242*F242,2)</f>
        <v>489.51</v>
      </c>
      <c r="H242" s="125"/>
      <c r="J242" s="251"/>
    </row>
    <row r="243" spans="1:10" ht="15">
      <c r="A243" s="248" t="s">
        <v>423</v>
      </c>
      <c r="B243" s="146">
        <v>160311</v>
      </c>
      <c r="C243" s="269" t="s">
        <v>147</v>
      </c>
      <c r="D243" s="117" t="s">
        <v>8</v>
      </c>
      <c r="E243" s="118">
        <v>16</v>
      </c>
      <c r="F243" s="130">
        <v>114.79</v>
      </c>
      <c r="G243" s="125">
        <f t="shared" si="2"/>
        <v>1836.64</v>
      </c>
      <c r="H243" s="125"/>
      <c r="J243" s="251"/>
    </row>
    <row r="244" spans="1:10" ht="36">
      <c r="A244" s="248" t="s">
        <v>424</v>
      </c>
      <c r="B244" s="146">
        <v>160304</v>
      </c>
      <c r="C244" s="269" t="s">
        <v>164</v>
      </c>
      <c r="D244" s="117" t="s">
        <v>8</v>
      </c>
      <c r="E244" s="118">
        <v>1</v>
      </c>
      <c r="F244" s="130">
        <v>743.17</v>
      </c>
      <c r="G244" s="125">
        <f t="shared" si="2"/>
        <v>743.17</v>
      </c>
      <c r="H244" s="125"/>
      <c r="J244" s="251"/>
    </row>
    <row r="245" spans="1:10" ht="36">
      <c r="A245" s="248" t="s">
        <v>425</v>
      </c>
      <c r="B245" s="146">
        <v>160309</v>
      </c>
      <c r="C245" s="269" t="s">
        <v>165</v>
      </c>
      <c r="D245" s="117" t="s">
        <v>8</v>
      </c>
      <c r="E245" s="118">
        <v>11</v>
      </c>
      <c r="F245" s="130">
        <v>48.38</v>
      </c>
      <c r="G245" s="125">
        <f t="shared" si="2"/>
        <v>532.18</v>
      </c>
      <c r="H245" s="125"/>
      <c r="J245" s="251"/>
    </row>
    <row r="246" spans="1:10" ht="24">
      <c r="A246" s="248" t="s">
        <v>426</v>
      </c>
      <c r="B246" s="146">
        <v>160317</v>
      </c>
      <c r="C246" s="269" t="s">
        <v>166</v>
      </c>
      <c r="D246" s="117" t="s">
        <v>17</v>
      </c>
      <c r="E246" s="118">
        <v>203.2</v>
      </c>
      <c r="F246" s="130">
        <v>38.38</v>
      </c>
      <c r="G246" s="125">
        <f t="shared" si="2"/>
        <v>7798.82</v>
      </c>
      <c r="H246" s="125"/>
      <c r="J246" s="251"/>
    </row>
    <row r="247" spans="1:10" ht="24">
      <c r="A247" s="248" t="s">
        <v>427</v>
      </c>
      <c r="B247" s="146">
        <v>160318</v>
      </c>
      <c r="C247" s="269" t="s">
        <v>167</v>
      </c>
      <c r="D247" s="117" t="s">
        <v>17</v>
      </c>
      <c r="E247" s="118">
        <v>160.9</v>
      </c>
      <c r="F247" s="130">
        <v>26.69</v>
      </c>
      <c r="G247" s="125">
        <f t="shared" si="2"/>
        <v>4294.42</v>
      </c>
      <c r="H247" s="125"/>
      <c r="J247" s="251"/>
    </row>
    <row r="248" spans="1:10" ht="36">
      <c r="A248" s="248" t="s">
        <v>428</v>
      </c>
      <c r="B248" s="146">
        <v>160319</v>
      </c>
      <c r="C248" s="269" t="s">
        <v>168</v>
      </c>
      <c r="D248" s="117" t="s">
        <v>8</v>
      </c>
      <c r="E248" s="118">
        <v>45</v>
      </c>
      <c r="F248" s="130">
        <v>10.88</v>
      </c>
      <c r="G248" s="125">
        <f t="shared" si="2"/>
        <v>489.6</v>
      </c>
      <c r="H248" s="125"/>
      <c r="J248" s="251"/>
    </row>
    <row r="249" spans="1:10" ht="24">
      <c r="A249" s="248" t="s">
        <v>429</v>
      </c>
      <c r="B249" s="146">
        <v>160316</v>
      </c>
      <c r="C249" s="269" t="s">
        <v>169</v>
      </c>
      <c r="D249" s="117" t="s">
        <v>8</v>
      </c>
      <c r="E249" s="118">
        <v>16</v>
      </c>
      <c r="F249" s="130">
        <v>80.86</v>
      </c>
      <c r="G249" s="125">
        <f t="shared" si="2"/>
        <v>1293.76</v>
      </c>
      <c r="H249" s="125"/>
      <c r="J249" s="251"/>
    </row>
    <row r="250" spans="1:10" ht="36">
      <c r="A250" s="248" t="s">
        <v>528</v>
      </c>
      <c r="B250" s="146">
        <v>160325</v>
      </c>
      <c r="C250" s="269" t="s">
        <v>170</v>
      </c>
      <c r="D250" s="117" t="s">
        <v>8</v>
      </c>
      <c r="E250" s="118">
        <v>1</v>
      </c>
      <c r="F250" s="130">
        <v>506.41</v>
      </c>
      <c r="G250" s="125">
        <f t="shared" si="2"/>
        <v>506.41</v>
      </c>
      <c r="H250" s="125"/>
      <c r="J250" s="251"/>
    </row>
    <row r="251" spans="1:10" ht="15">
      <c r="A251" s="260" t="s">
        <v>430</v>
      </c>
      <c r="B251" s="261">
        <v>1606</v>
      </c>
      <c r="C251" s="353" t="s">
        <v>621</v>
      </c>
      <c r="D251" s="353"/>
      <c r="E251" s="353"/>
      <c r="F251" s="353"/>
      <c r="G251" s="353"/>
      <c r="H251" s="262"/>
      <c r="J251" s="251"/>
    </row>
    <row r="252" spans="1:10" ht="36">
      <c r="A252" s="248" t="s">
        <v>431</v>
      </c>
      <c r="B252" s="146">
        <v>160605</v>
      </c>
      <c r="C252" s="116" t="s">
        <v>612</v>
      </c>
      <c r="D252" s="117" t="s">
        <v>8</v>
      </c>
      <c r="E252" s="118">
        <v>4</v>
      </c>
      <c r="F252" s="130">
        <v>225.15</v>
      </c>
      <c r="G252" s="125">
        <f>E252*F252</f>
        <v>900.6</v>
      </c>
      <c r="H252" s="125"/>
      <c r="J252" s="251"/>
    </row>
    <row r="253" spans="1:10" ht="24">
      <c r="A253" s="248" t="s">
        <v>432</v>
      </c>
      <c r="B253" s="146">
        <v>160606</v>
      </c>
      <c r="C253" s="116" t="s">
        <v>613</v>
      </c>
      <c r="D253" s="117" t="s">
        <v>8</v>
      </c>
      <c r="E253" s="118">
        <v>1</v>
      </c>
      <c r="F253" s="130">
        <v>517.83</v>
      </c>
      <c r="G253" s="125">
        <f>E253*F253</f>
        <v>517.83</v>
      </c>
      <c r="H253" s="125"/>
      <c r="J253" s="251"/>
    </row>
    <row r="254" spans="1:10" ht="36">
      <c r="A254" s="248" t="s">
        <v>433</v>
      </c>
      <c r="B254" s="146">
        <v>160608</v>
      </c>
      <c r="C254" s="116" t="s">
        <v>615</v>
      </c>
      <c r="D254" s="117" t="s">
        <v>8</v>
      </c>
      <c r="E254" s="118">
        <v>1</v>
      </c>
      <c r="F254" s="130">
        <v>316.73</v>
      </c>
      <c r="G254" s="125">
        <f>E254*F254</f>
        <v>316.73</v>
      </c>
      <c r="H254" s="125"/>
      <c r="J254" s="251"/>
    </row>
    <row r="255" spans="1:10" ht="24">
      <c r="A255" s="248" t="s">
        <v>434</v>
      </c>
      <c r="B255" s="146">
        <v>160612</v>
      </c>
      <c r="C255" s="116" t="s">
        <v>614</v>
      </c>
      <c r="D255" s="117" t="s">
        <v>8</v>
      </c>
      <c r="E255" s="118">
        <v>5</v>
      </c>
      <c r="F255" s="130">
        <v>30.32</v>
      </c>
      <c r="G255" s="125">
        <f>E255*F255</f>
        <v>151.6</v>
      </c>
      <c r="H255" s="125"/>
      <c r="J255" s="251"/>
    </row>
    <row r="256" spans="1:10" ht="24">
      <c r="A256" s="248" t="s">
        <v>435</v>
      </c>
      <c r="B256" s="146">
        <v>160613</v>
      </c>
      <c r="C256" s="116" t="s">
        <v>616</v>
      </c>
      <c r="D256" s="117" t="s">
        <v>8</v>
      </c>
      <c r="E256" s="118">
        <v>1</v>
      </c>
      <c r="F256" s="130">
        <v>204.24</v>
      </c>
      <c r="G256" s="125">
        <f>E256*F256</f>
        <v>204.24</v>
      </c>
      <c r="H256" s="125"/>
      <c r="J256" s="251"/>
    </row>
    <row r="257" spans="1:10" ht="15">
      <c r="A257" s="260" t="s">
        <v>617</v>
      </c>
      <c r="B257" s="261">
        <v>1608</v>
      </c>
      <c r="C257" s="353" t="s">
        <v>171</v>
      </c>
      <c r="D257" s="353"/>
      <c r="E257" s="353"/>
      <c r="F257" s="353"/>
      <c r="G257" s="353"/>
      <c r="H257" s="262"/>
      <c r="J257" s="251"/>
    </row>
    <row r="258" spans="1:10" ht="15">
      <c r="A258" s="248" t="s">
        <v>618</v>
      </c>
      <c r="B258" s="146">
        <v>160806</v>
      </c>
      <c r="C258" s="116" t="s">
        <v>172</v>
      </c>
      <c r="D258" s="117" t="s">
        <v>8</v>
      </c>
      <c r="E258" s="118">
        <v>4</v>
      </c>
      <c r="F258" s="130">
        <v>28.9</v>
      </c>
      <c r="G258" s="125">
        <f>ROUND(E258*F258,2)</f>
        <v>115.6</v>
      </c>
      <c r="H258" s="125"/>
      <c r="J258" s="251"/>
    </row>
    <row r="259" spans="1:10" ht="15">
      <c r="A259" s="248" t="s">
        <v>619</v>
      </c>
      <c r="B259" s="146">
        <v>160807</v>
      </c>
      <c r="C259" s="116" t="s">
        <v>173</v>
      </c>
      <c r="D259" s="117" t="s">
        <v>8</v>
      </c>
      <c r="E259" s="118">
        <v>4</v>
      </c>
      <c r="F259" s="130">
        <v>10.43</v>
      </c>
      <c r="G259" s="125">
        <f>ROUND(E259*F259,2)</f>
        <v>41.72</v>
      </c>
      <c r="H259" s="125"/>
      <c r="J259" s="251"/>
    </row>
    <row r="260" spans="1:10" ht="15">
      <c r="A260" s="248" t="s">
        <v>620</v>
      </c>
      <c r="B260" s="146">
        <v>160808</v>
      </c>
      <c r="C260" s="116" t="s">
        <v>174</v>
      </c>
      <c r="D260" s="117" t="s">
        <v>17</v>
      </c>
      <c r="E260" s="118">
        <v>38</v>
      </c>
      <c r="F260" s="130">
        <v>6.89</v>
      </c>
      <c r="G260" s="125">
        <f>ROUND(E260*F260,2)</f>
        <v>261.82</v>
      </c>
      <c r="H260" s="125"/>
      <c r="J260" s="251"/>
    </row>
    <row r="261" spans="1:10" ht="15">
      <c r="A261" s="252"/>
      <c r="B261" s="350" t="s">
        <v>191</v>
      </c>
      <c r="C261" s="350"/>
      <c r="D261" s="350"/>
      <c r="E261" s="350"/>
      <c r="F261" s="350"/>
      <c r="G261" s="254">
        <f>SUM(G235,G236,G237,G238,G240,G242,G243,G244,G245,G246,G247,G248,G249,G250,G252,G253,G254,G255,G256,G258,G259,G260)</f>
        <v>28243.989999999998</v>
      </c>
      <c r="H261" s="255">
        <f>SUM(G235:G260)</f>
        <v>28243.989999999998</v>
      </c>
      <c r="J261" s="251"/>
    </row>
    <row r="262" spans="1:10" ht="15">
      <c r="A262" s="252"/>
      <c r="B262" s="351"/>
      <c r="C262" s="351"/>
      <c r="D262" s="351"/>
      <c r="E262" s="351"/>
      <c r="F262" s="351"/>
      <c r="G262" s="351"/>
      <c r="H262" s="256"/>
      <c r="J262" s="251"/>
    </row>
    <row r="263" spans="1:10" ht="15">
      <c r="A263" s="243">
        <v>18</v>
      </c>
      <c r="B263" s="244" t="s">
        <v>176</v>
      </c>
      <c r="C263" s="265" t="s">
        <v>177</v>
      </c>
      <c r="D263" s="246"/>
      <c r="E263" s="246"/>
      <c r="F263" s="246"/>
      <c r="G263" s="246"/>
      <c r="H263" s="266"/>
      <c r="J263" s="251"/>
    </row>
    <row r="264" spans="1:10" ht="15">
      <c r="A264" s="260" t="s">
        <v>436</v>
      </c>
      <c r="B264" s="267" t="s">
        <v>178</v>
      </c>
      <c r="C264" s="353" t="s">
        <v>179</v>
      </c>
      <c r="D264" s="353"/>
      <c r="E264" s="353"/>
      <c r="F264" s="353"/>
      <c r="G264" s="353"/>
      <c r="H264" s="262"/>
      <c r="J264" s="251"/>
    </row>
    <row r="265" spans="1:10" ht="24">
      <c r="A265" s="248" t="s">
        <v>437</v>
      </c>
      <c r="B265" s="146">
        <v>170108</v>
      </c>
      <c r="C265" s="116" t="s">
        <v>550</v>
      </c>
      <c r="D265" s="117" t="s">
        <v>8</v>
      </c>
      <c r="E265" s="118">
        <v>10</v>
      </c>
      <c r="F265" s="130">
        <v>74.42</v>
      </c>
      <c r="G265" s="125">
        <f aca="true" t="shared" si="3" ref="G265:G271">ROUND(E265*F265,2)</f>
        <v>744.2</v>
      </c>
      <c r="H265" s="125"/>
      <c r="J265" s="251"/>
    </row>
    <row r="266" spans="1:10" ht="24">
      <c r="A266" s="248" t="s">
        <v>438</v>
      </c>
      <c r="B266" s="146">
        <v>170111</v>
      </c>
      <c r="C266" s="116" t="s">
        <v>180</v>
      </c>
      <c r="D266" s="117" t="s">
        <v>8</v>
      </c>
      <c r="E266" s="118">
        <v>11</v>
      </c>
      <c r="F266" s="130">
        <v>77.17</v>
      </c>
      <c r="G266" s="125">
        <f t="shared" si="3"/>
        <v>848.87</v>
      </c>
      <c r="H266" s="125"/>
      <c r="J266" s="251"/>
    </row>
    <row r="267" spans="1:10" s="275" customFormat="1" ht="36">
      <c r="A267" s="271" t="s">
        <v>440</v>
      </c>
      <c r="B267" s="256">
        <v>170115</v>
      </c>
      <c r="C267" s="190" t="s">
        <v>599</v>
      </c>
      <c r="D267" s="272" t="s">
        <v>8</v>
      </c>
      <c r="E267" s="273">
        <v>17</v>
      </c>
      <c r="F267" s="278">
        <v>294.66</v>
      </c>
      <c r="G267" s="219">
        <f t="shared" si="3"/>
        <v>5009.22</v>
      </c>
      <c r="H267" s="219"/>
      <c r="J267" s="276"/>
    </row>
    <row r="268" spans="1:10" ht="24">
      <c r="A268" s="248" t="s">
        <v>439</v>
      </c>
      <c r="B268" s="146">
        <v>170114</v>
      </c>
      <c r="C268" s="116" t="s">
        <v>551</v>
      </c>
      <c r="D268" s="117" t="s">
        <v>8</v>
      </c>
      <c r="E268" s="118">
        <v>6</v>
      </c>
      <c r="F268" s="130">
        <v>594.3</v>
      </c>
      <c r="G268" s="125">
        <f t="shared" si="3"/>
        <v>3565.8</v>
      </c>
      <c r="H268" s="125"/>
      <c r="J268" s="251"/>
    </row>
    <row r="269" spans="1:10" ht="48">
      <c r="A269" s="248" t="s">
        <v>441</v>
      </c>
      <c r="B269" s="146">
        <v>170126</v>
      </c>
      <c r="C269" s="116" t="s">
        <v>181</v>
      </c>
      <c r="D269" s="117" t="s">
        <v>8</v>
      </c>
      <c r="E269" s="118">
        <v>2</v>
      </c>
      <c r="F269" s="130">
        <v>1751.02</v>
      </c>
      <c r="G269" s="125">
        <f t="shared" si="3"/>
        <v>3502.04</v>
      </c>
      <c r="H269" s="125"/>
      <c r="J269" s="251"/>
    </row>
    <row r="270" spans="1:10" ht="15">
      <c r="A270" s="248" t="s">
        <v>442</v>
      </c>
      <c r="B270" s="146">
        <v>170129</v>
      </c>
      <c r="C270" s="116" t="s">
        <v>182</v>
      </c>
      <c r="D270" s="117" t="s">
        <v>8</v>
      </c>
      <c r="E270" s="118">
        <v>3</v>
      </c>
      <c r="F270" s="130">
        <v>540.26</v>
      </c>
      <c r="G270" s="125">
        <f t="shared" si="3"/>
        <v>1620.78</v>
      </c>
      <c r="H270" s="125"/>
      <c r="J270" s="251"/>
    </row>
    <row r="271" spans="1:10" ht="24">
      <c r="A271" s="248" t="s">
        <v>443</v>
      </c>
      <c r="B271" s="146">
        <v>170108</v>
      </c>
      <c r="C271" s="116" t="s">
        <v>780</v>
      </c>
      <c r="D271" s="117" t="s">
        <v>8</v>
      </c>
      <c r="E271" s="118">
        <v>18</v>
      </c>
      <c r="F271" s="130">
        <v>74.42</v>
      </c>
      <c r="G271" s="125">
        <f t="shared" si="3"/>
        <v>1339.56</v>
      </c>
      <c r="H271" s="125"/>
      <c r="J271" s="251"/>
    </row>
    <row r="272" spans="1:10" ht="15">
      <c r="A272" s="260" t="s">
        <v>445</v>
      </c>
      <c r="B272" s="267" t="s">
        <v>183</v>
      </c>
      <c r="C272" s="353" t="s">
        <v>184</v>
      </c>
      <c r="D272" s="353"/>
      <c r="E272" s="353"/>
      <c r="F272" s="353"/>
      <c r="G272" s="353"/>
      <c r="H272" s="262"/>
      <c r="J272" s="251"/>
    </row>
    <row r="273" spans="1:10" s="275" customFormat="1" ht="15">
      <c r="A273" s="271" t="s">
        <v>446</v>
      </c>
      <c r="B273" s="256">
        <v>170220</v>
      </c>
      <c r="C273" s="190" t="s">
        <v>185</v>
      </c>
      <c r="D273" s="272" t="s">
        <v>10</v>
      </c>
      <c r="E273" s="273">
        <v>38.49</v>
      </c>
      <c r="F273" s="278">
        <v>362.59</v>
      </c>
      <c r="G273" s="219">
        <f>ROUND(E273*F273,2)</f>
        <v>13956.09</v>
      </c>
      <c r="H273" s="219"/>
      <c r="J273" s="276"/>
    </row>
    <row r="274" spans="1:10" ht="15">
      <c r="A274" s="260" t="s">
        <v>447</v>
      </c>
      <c r="B274" s="267" t="s">
        <v>186</v>
      </c>
      <c r="C274" s="353" t="s">
        <v>187</v>
      </c>
      <c r="D274" s="353"/>
      <c r="E274" s="353"/>
      <c r="F274" s="353"/>
      <c r="G274" s="353"/>
      <c r="H274" s="262"/>
      <c r="J274" s="251"/>
    </row>
    <row r="275" spans="1:10" s="275" customFormat="1" ht="24">
      <c r="A275" s="271" t="s">
        <v>448</v>
      </c>
      <c r="B275" s="256">
        <v>170304</v>
      </c>
      <c r="C275" s="190" t="s">
        <v>734</v>
      </c>
      <c r="D275" s="272" t="s">
        <v>8</v>
      </c>
      <c r="E275" s="273">
        <v>3</v>
      </c>
      <c r="F275" s="278">
        <v>109.14</v>
      </c>
      <c r="G275" s="219">
        <f>ROUND(E275*F275,2)</f>
        <v>327.42</v>
      </c>
      <c r="H275" s="219"/>
      <c r="J275" s="276"/>
    </row>
    <row r="276" spans="1:10" s="275" customFormat="1" ht="15">
      <c r="A276" s="271" t="s">
        <v>529</v>
      </c>
      <c r="B276" s="256">
        <v>170306</v>
      </c>
      <c r="C276" s="190" t="s">
        <v>188</v>
      </c>
      <c r="D276" s="272" t="s">
        <v>8</v>
      </c>
      <c r="E276" s="273">
        <v>2</v>
      </c>
      <c r="F276" s="278">
        <v>109.14</v>
      </c>
      <c r="G276" s="219">
        <f>ROUND(E276*F276,2)</f>
        <v>218.28</v>
      </c>
      <c r="H276" s="219"/>
      <c r="J276" s="276"/>
    </row>
    <row r="277" spans="1:10" ht="15">
      <c r="A277" s="248" t="s">
        <v>530</v>
      </c>
      <c r="B277" s="146">
        <v>170309</v>
      </c>
      <c r="C277" s="116" t="s">
        <v>189</v>
      </c>
      <c r="D277" s="117" t="s">
        <v>8</v>
      </c>
      <c r="E277" s="118">
        <v>2</v>
      </c>
      <c r="F277" s="130">
        <v>104.52</v>
      </c>
      <c r="G277" s="125">
        <f>ROUND(E277*F277,2)</f>
        <v>209.04</v>
      </c>
      <c r="H277" s="125"/>
      <c r="J277" s="251"/>
    </row>
    <row r="278" spans="1:10" s="275" customFormat="1" ht="24">
      <c r="A278" s="271" t="s">
        <v>531</v>
      </c>
      <c r="B278" s="256">
        <v>170312</v>
      </c>
      <c r="C278" s="190" t="s">
        <v>735</v>
      </c>
      <c r="D278" s="272" t="s">
        <v>8</v>
      </c>
      <c r="E278" s="273">
        <v>22</v>
      </c>
      <c r="F278" s="278">
        <v>113.25</v>
      </c>
      <c r="G278" s="219">
        <f>ROUND(E278*F278,2)</f>
        <v>2491.5</v>
      </c>
      <c r="H278" s="219"/>
      <c r="J278" s="276"/>
    </row>
    <row r="279" spans="1:10" ht="15">
      <c r="A279" s="260" t="s">
        <v>449</v>
      </c>
      <c r="B279" s="261">
        <v>1704</v>
      </c>
      <c r="C279" s="353" t="s">
        <v>190</v>
      </c>
      <c r="D279" s="353"/>
      <c r="E279" s="353"/>
      <c r="F279" s="353"/>
      <c r="G279" s="353"/>
      <c r="H279" s="262"/>
      <c r="J279" s="251"/>
    </row>
    <row r="280" spans="1:10" s="275" customFormat="1" ht="36">
      <c r="A280" s="271" t="s">
        <v>450</v>
      </c>
      <c r="B280" s="256">
        <v>170512</v>
      </c>
      <c r="C280" s="190" t="s">
        <v>736</v>
      </c>
      <c r="D280" s="272" t="s">
        <v>8</v>
      </c>
      <c r="E280" s="273">
        <v>10</v>
      </c>
      <c r="F280" s="278">
        <v>483.52</v>
      </c>
      <c r="G280" s="219">
        <f aca="true" t="shared" si="4" ref="G280:G287">ROUND(E280*F280,2)</f>
        <v>4835.2</v>
      </c>
      <c r="H280" s="219"/>
      <c r="J280" s="276"/>
    </row>
    <row r="281" spans="1:10" s="275" customFormat="1" ht="36">
      <c r="A281" s="271" t="s">
        <v>451</v>
      </c>
      <c r="B281" s="256">
        <v>170222</v>
      </c>
      <c r="C281" s="190" t="s">
        <v>737</v>
      </c>
      <c r="D281" s="272" t="s">
        <v>8</v>
      </c>
      <c r="E281" s="273">
        <v>1</v>
      </c>
      <c r="F281" s="278">
        <v>1717.5</v>
      </c>
      <c r="G281" s="219">
        <f t="shared" si="4"/>
        <v>1717.5</v>
      </c>
      <c r="H281" s="219"/>
      <c r="J281" s="276"/>
    </row>
    <row r="282" spans="1:10" ht="24">
      <c r="A282" s="248" t="s">
        <v>532</v>
      </c>
      <c r="B282" s="146">
        <v>170550</v>
      </c>
      <c r="C282" s="116" t="s">
        <v>695</v>
      </c>
      <c r="D282" s="117" t="s">
        <v>8</v>
      </c>
      <c r="E282" s="118">
        <v>2</v>
      </c>
      <c r="F282" s="130">
        <v>1244.86</v>
      </c>
      <c r="G282" s="125">
        <f t="shared" si="4"/>
        <v>2489.72</v>
      </c>
      <c r="H282" s="125"/>
      <c r="J282" s="251"/>
    </row>
    <row r="283" spans="1:10" ht="24">
      <c r="A283" s="248" t="s">
        <v>533</v>
      </c>
      <c r="B283" s="146">
        <v>170519</v>
      </c>
      <c r="C283" s="116" t="s">
        <v>231</v>
      </c>
      <c r="D283" s="117" t="s">
        <v>8</v>
      </c>
      <c r="E283" s="118">
        <v>11</v>
      </c>
      <c r="F283" s="130">
        <v>281.4</v>
      </c>
      <c r="G283" s="125">
        <f t="shared" si="4"/>
        <v>3095.4</v>
      </c>
      <c r="H283" s="125"/>
      <c r="J283" s="251"/>
    </row>
    <row r="284" spans="1:10" ht="24">
      <c r="A284" s="248" t="s">
        <v>534</v>
      </c>
      <c r="B284" s="146">
        <v>170546</v>
      </c>
      <c r="C284" s="307" t="s">
        <v>554</v>
      </c>
      <c r="D284" s="117" t="s">
        <v>8</v>
      </c>
      <c r="E284" s="118">
        <v>1</v>
      </c>
      <c r="F284" s="130">
        <v>314.07</v>
      </c>
      <c r="G284" s="125">
        <f t="shared" si="4"/>
        <v>314.07</v>
      </c>
      <c r="H284" s="125"/>
      <c r="J284" s="251"/>
    </row>
    <row r="285" spans="1:10" ht="36">
      <c r="A285" s="248" t="s">
        <v>535</v>
      </c>
      <c r="B285" s="146">
        <v>170557</v>
      </c>
      <c r="C285" s="307" t="s">
        <v>548</v>
      </c>
      <c r="D285" s="117" t="s">
        <v>17</v>
      </c>
      <c r="E285" s="118">
        <v>3.6</v>
      </c>
      <c r="F285" s="130">
        <v>1636.64</v>
      </c>
      <c r="G285" s="125">
        <f t="shared" si="4"/>
        <v>5891.9</v>
      </c>
      <c r="H285" s="125"/>
      <c r="J285" s="251"/>
    </row>
    <row r="286" spans="1:10" s="275" customFormat="1" ht="24.75">
      <c r="A286" s="271" t="s">
        <v>549</v>
      </c>
      <c r="B286" s="272">
        <v>170117</v>
      </c>
      <c r="C286" s="308" t="s">
        <v>766</v>
      </c>
      <c r="D286" s="272" t="s">
        <v>8</v>
      </c>
      <c r="E286" s="273">
        <v>3</v>
      </c>
      <c r="F286" s="219">
        <v>193.38</v>
      </c>
      <c r="G286" s="219">
        <f t="shared" si="4"/>
        <v>580.14</v>
      </c>
      <c r="H286" s="219"/>
      <c r="J286" s="276"/>
    </row>
    <row r="287" spans="1:10" ht="15">
      <c r="A287" s="248" t="s">
        <v>553</v>
      </c>
      <c r="B287" s="146">
        <v>180809</v>
      </c>
      <c r="C287" s="307" t="s">
        <v>552</v>
      </c>
      <c r="D287" s="117" t="s">
        <v>8</v>
      </c>
      <c r="E287" s="118">
        <v>10</v>
      </c>
      <c r="F287" s="130">
        <v>88.83</v>
      </c>
      <c r="G287" s="125">
        <f t="shared" si="4"/>
        <v>888.3</v>
      </c>
      <c r="H287" s="125"/>
      <c r="J287" s="251"/>
    </row>
    <row r="288" spans="1:10" ht="15">
      <c r="A288" s="306"/>
      <c r="B288" s="365" t="s">
        <v>199</v>
      </c>
      <c r="C288" s="365"/>
      <c r="D288" s="365"/>
      <c r="E288" s="365"/>
      <c r="F288" s="365"/>
      <c r="G288" s="254">
        <f>SUM(G265,G266,G267,G268,G269,G270,G271,G273,G275,G276,G277,G278,G280,G281,G282,G283,G284,G285,G286,G287)</f>
        <v>53645.030000000006</v>
      </c>
      <c r="H288" s="309">
        <f>SUM(G265:G287)</f>
        <v>53645.030000000006</v>
      </c>
      <c r="J288" s="251"/>
    </row>
    <row r="289" spans="1:10" ht="15">
      <c r="A289" s="252"/>
      <c r="B289" s="256"/>
      <c r="C289" s="256"/>
      <c r="D289" s="256"/>
      <c r="E289" s="256"/>
      <c r="F289" s="256"/>
      <c r="G289" s="256"/>
      <c r="H289" s="256"/>
      <c r="I289" s="310"/>
      <c r="J289" s="251"/>
    </row>
    <row r="290" spans="1:10" ht="15">
      <c r="A290" s="243">
        <v>19</v>
      </c>
      <c r="B290" s="244" t="s">
        <v>200</v>
      </c>
      <c r="C290" s="265" t="s">
        <v>201</v>
      </c>
      <c r="D290" s="246"/>
      <c r="E290" s="246"/>
      <c r="F290" s="246"/>
      <c r="G290" s="246"/>
      <c r="H290" s="266"/>
      <c r="J290" s="251"/>
    </row>
    <row r="291" spans="1:10" ht="15">
      <c r="A291" s="260" t="s">
        <v>452</v>
      </c>
      <c r="B291" s="267" t="s">
        <v>202</v>
      </c>
      <c r="C291" s="353" t="s">
        <v>203</v>
      </c>
      <c r="D291" s="353"/>
      <c r="E291" s="353"/>
      <c r="F291" s="353"/>
      <c r="G291" s="353"/>
      <c r="H291" s="262"/>
      <c r="J291" s="251"/>
    </row>
    <row r="292" spans="1:10" ht="24">
      <c r="A292" s="248" t="s">
        <v>453</v>
      </c>
      <c r="B292" s="146">
        <v>190103</v>
      </c>
      <c r="C292" s="116" t="s">
        <v>204</v>
      </c>
      <c r="D292" s="117" t="s">
        <v>10</v>
      </c>
      <c r="E292" s="118">
        <v>1957.52</v>
      </c>
      <c r="F292" s="130">
        <v>16.17</v>
      </c>
      <c r="G292" s="125">
        <f>ROUND(E292*F292,2)</f>
        <v>31653.1</v>
      </c>
      <c r="H292" s="125"/>
      <c r="J292" s="251"/>
    </row>
    <row r="293" spans="1:10" ht="24">
      <c r="A293" s="248" t="s">
        <v>454</v>
      </c>
      <c r="B293" s="146">
        <v>190106</v>
      </c>
      <c r="C293" s="307" t="s">
        <v>205</v>
      </c>
      <c r="D293" s="117" t="s">
        <v>10</v>
      </c>
      <c r="E293" s="118">
        <v>1219.95</v>
      </c>
      <c r="F293" s="130">
        <v>22.4</v>
      </c>
      <c r="G293" s="125">
        <f>ROUND(E293*F293,2)</f>
        <v>27326.88</v>
      </c>
      <c r="H293" s="125"/>
      <c r="J293" s="251"/>
    </row>
    <row r="294" spans="1:10" ht="15">
      <c r="A294" s="260" t="s">
        <v>455</v>
      </c>
      <c r="B294" s="261">
        <v>1902</v>
      </c>
      <c r="C294" s="353" t="s">
        <v>206</v>
      </c>
      <c r="D294" s="353"/>
      <c r="E294" s="353"/>
      <c r="F294" s="353"/>
      <c r="G294" s="353"/>
      <c r="H294" s="262"/>
      <c r="J294" s="251"/>
    </row>
    <row r="295" spans="1:10" ht="24">
      <c r="A295" s="248" t="s">
        <v>456</v>
      </c>
      <c r="B295" s="146">
        <v>190303</v>
      </c>
      <c r="C295" s="116" t="s">
        <v>207</v>
      </c>
      <c r="D295" s="117" t="s">
        <v>10</v>
      </c>
      <c r="E295" s="118">
        <v>47.88</v>
      </c>
      <c r="F295" s="130">
        <v>27.45</v>
      </c>
      <c r="G295" s="125">
        <f>ROUND(E295*F295,2)</f>
        <v>1314.31</v>
      </c>
      <c r="H295" s="125"/>
      <c r="J295" s="251"/>
    </row>
    <row r="296" spans="1:10" ht="15">
      <c r="A296" s="260" t="s">
        <v>457</v>
      </c>
      <c r="B296" s="261">
        <v>1903</v>
      </c>
      <c r="C296" s="353" t="s">
        <v>208</v>
      </c>
      <c r="D296" s="353"/>
      <c r="E296" s="353"/>
      <c r="F296" s="353"/>
      <c r="G296" s="353"/>
      <c r="H296" s="262"/>
      <c r="J296" s="251"/>
    </row>
    <row r="297" spans="1:10" ht="24">
      <c r="A297" s="248" t="s">
        <v>458</v>
      </c>
      <c r="B297" s="146">
        <v>190602</v>
      </c>
      <c r="C297" s="116" t="s">
        <v>541</v>
      </c>
      <c r="D297" s="117" t="s">
        <v>10</v>
      </c>
      <c r="E297" s="118">
        <v>318.66</v>
      </c>
      <c r="F297" s="130">
        <v>31.94</v>
      </c>
      <c r="G297" s="125">
        <f>ROUND(E297*F297,2)</f>
        <v>10178</v>
      </c>
      <c r="H297" s="125"/>
      <c r="J297" s="251"/>
    </row>
    <row r="298" spans="1:10" ht="15">
      <c r="A298" s="252"/>
      <c r="B298" s="355" t="s">
        <v>783</v>
      </c>
      <c r="C298" s="355"/>
      <c r="D298" s="355"/>
      <c r="E298" s="355"/>
      <c r="F298" s="355"/>
      <c r="G298" s="254">
        <f>SUM(G292,G293,G295,G297)</f>
        <v>70472.29</v>
      </c>
      <c r="H298" s="255">
        <f>SUM(G292:G297)</f>
        <v>70472.29</v>
      </c>
      <c r="J298" s="251"/>
    </row>
    <row r="299" spans="1:10" ht="15">
      <c r="A299" s="252"/>
      <c r="B299" s="358"/>
      <c r="C299" s="358"/>
      <c r="D299" s="358"/>
      <c r="E299" s="358"/>
      <c r="F299" s="358"/>
      <c r="G299" s="358"/>
      <c r="H299" s="264"/>
      <c r="J299" s="251"/>
    </row>
    <row r="300" spans="1:10" ht="15">
      <c r="A300" s="243">
        <v>20</v>
      </c>
      <c r="B300" s="244" t="s">
        <v>209</v>
      </c>
      <c r="C300" s="311" t="s">
        <v>210</v>
      </c>
      <c r="D300" s="246"/>
      <c r="E300" s="246"/>
      <c r="F300" s="246"/>
      <c r="G300" s="246"/>
      <c r="H300" s="312"/>
      <c r="J300" s="251"/>
    </row>
    <row r="301" spans="1:10" ht="15">
      <c r="A301" s="260" t="s">
        <v>459</v>
      </c>
      <c r="B301" s="261">
        <v>2001</v>
      </c>
      <c r="C301" s="353" t="s">
        <v>211</v>
      </c>
      <c r="D301" s="353"/>
      <c r="E301" s="353"/>
      <c r="F301" s="353"/>
      <c r="G301" s="353"/>
      <c r="H301" s="262"/>
      <c r="J301" s="251"/>
    </row>
    <row r="302" spans="1:10" ht="55.5" customHeight="1">
      <c r="A302" s="248" t="s">
        <v>460</v>
      </c>
      <c r="B302" s="146">
        <v>200124</v>
      </c>
      <c r="C302" s="115" t="s">
        <v>233</v>
      </c>
      <c r="D302" s="126" t="s">
        <v>17</v>
      </c>
      <c r="E302" s="127">
        <v>93.24</v>
      </c>
      <c r="F302" s="125">
        <v>800.56</v>
      </c>
      <c r="G302" s="125">
        <f>ROUND(E302*F302,2)</f>
        <v>74644.21</v>
      </c>
      <c r="H302" s="125"/>
      <c r="J302" s="251"/>
    </row>
    <row r="303" spans="1:10" ht="24">
      <c r="A303" s="248" t="s">
        <v>461</v>
      </c>
      <c r="B303" s="146">
        <v>71706</v>
      </c>
      <c r="C303" s="115" t="s">
        <v>229</v>
      </c>
      <c r="D303" s="117" t="s">
        <v>10</v>
      </c>
      <c r="E303" s="127">
        <v>18.66</v>
      </c>
      <c r="F303" s="125">
        <v>197.45</v>
      </c>
      <c r="G303" s="125">
        <f>ROUND(E303*F303,2)</f>
        <v>3684.42</v>
      </c>
      <c r="H303" s="125"/>
      <c r="J303" s="251"/>
    </row>
    <row r="304" spans="1:10" ht="15">
      <c r="A304" s="248" t="s">
        <v>462</v>
      </c>
      <c r="B304" s="146">
        <v>71107</v>
      </c>
      <c r="C304" s="128" t="s">
        <v>230</v>
      </c>
      <c r="D304" s="117" t="s">
        <v>10</v>
      </c>
      <c r="E304" s="127">
        <v>16.51</v>
      </c>
      <c r="F304" s="125">
        <v>582.87</v>
      </c>
      <c r="G304" s="125">
        <f>ROUND(E304*F304,2)</f>
        <v>9623.18</v>
      </c>
      <c r="H304" s="125"/>
      <c r="J304" s="251"/>
    </row>
    <row r="305" spans="1:10" ht="15">
      <c r="A305" s="260" t="s">
        <v>463</v>
      </c>
      <c r="B305" s="267" t="s">
        <v>212</v>
      </c>
      <c r="C305" s="353" t="s">
        <v>213</v>
      </c>
      <c r="D305" s="353"/>
      <c r="E305" s="353"/>
      <c r="F305" s="353"/>
      <c r="G305" s="353"/>
      <c r="H305" s="262"/>
      <c r="J305" s="251"/>
    </row>
    <row r="306" spans="1:10" ht="24">
      <c r="A306" s="248" t="s">
        <v>464</v>
      </c>
      <c r="B306" s="117" t="s">
        <v>540</v>
      </c>
      <c r="C306" s="151" t="s">
        <v>539</v>
      </c>
      <c r="D306" s="117" t="s">
        <v>17</v>
      </c>
      <c r="E306" s="152">
        <v>1.5</v>
      </c>
      <c r="F306" s="130">
        <v>48.81</v>
      </c>
      <c r="G306" s="293">
        <f>E306*F306</f>
        <v>73.215</v>
      </c>
      <c r="H306" s="293"/>
      <c r="J306" s="251"/>
    </row>
    <row r="307" spans="1:10" ht="36">
      <c r="A307" s="248" t="s">
        <v>604</v>
      </c>
      <c r="B307" s="146">
        <v>200253</v>
      </c>
      <c r="C307" s="116" t="s">
        <v>214</v>
      </c>
      <c r="D307" s="117" t="s">
        <v>10</v>
      </c>
      <c r="E307" s="118">
        <v>14.18</v>
      </c>
      <c r="F307" s="130">
        <v>60.17</v>
      </c>
      <c r="G307" s="125">
        <f>ROUND(E307*F307,2)</f>
        <v>853.21</v>
      </c>
      <c r="H307" s="125"/>
      <c r="J307" s="251"/>
    </row>
    <row r="308" spans="1:10" ht="15">
      <c r="A308" s="260" t="s">
        <v>465</v>
      </c>
      <c r="B308" s="267" t="s">
        <v>215</v>
      </c>
      <c r="C308" s="353" t="s">
        <v>216</v>
      </c>
      <c r="D308" s="353"/>
      <c r="E308" s="353"/>
      <c r="F308" s="353"/>
      <c r="G308" s="353"/>
      <c r="H308" s="262"/>
      <c r="J308" s="251"/>
    </row>
    <row r="309" spans="1:10" ht="24">
      <c r="A309" s="248" t="s">
        <v>466</v>
      </c>
      <c r="B309" s="146">
        <v>200326</v>
      </c>
      <c r="C309" s="116" t="s">
        <v>238</v>
      </c>
      <c r="D309" s="117" t="s">
        <v>10</v>
      </c>
      <c r="E309" s="118">
        <v>206.19</v>
      </c>
      <c r="F309" s="130">
        <v>18.05</v>
      </c>
      <c r="G309" s="125">
        <f>ROUND(E309*F309,2)</f>
        <v>3721.73</v>
      </c>
      <c r="H309" s="125"/>
      <c r="J309" s="251"/>
    </row>
    <row r="310" spans="1:10" ht="15">
      <c r="A310" s="260" t="s">
        <v>467</v>
      </c>
      <c r="B310" s="267" t="s">
        <v>217</v>
      </c>
      <c r="C310" s="353" t="s">
        <v>218</v>
      </c>
      <c r="D310" s="353"/>
      <c r="E310" s="353"/>
      <c r="F310" s="353"/>
      <c r="G310" s="353"/>
      <c r="H310" s="262"/>
      <c r="J310" s="251"/>
    </row>
    <row r="311" spans="1:10" ht="15">
      <c r="A311" s="248" t="s">
        <v>468</v>
      </c>
      <c r="B311" s="117">
        <v>200401</v>
      </c>
      <c r="C311" s="116" t="s">
        <v>219</v>
      </c>
      <c r="D311" s="117" t="s">
        <v>10</v>
      </c>
      <c r="E311" s="118">
        <v>1232.6</v>
      </c>
      <c r="F311" s="130">
        <v>9.88</v>
      </c>
      <c r="G311" s="125">
        <f>ROUND(E311*F311,2)</f>
        <v>12178.09</v>
      </c>
      <c r="H311" s="125"/>
      <c r="J311" s="251"/>
    </row>
    <row r="312" spans="1:10" ht="15">
      <c r="A312" s="260" t="s">
        <v>555</v>
      </c>
      <c r="B312" s="263" t="s">
        <v>557</v>
      </c>
      <c r="C312" s="353" t="s">
        <v>556</v>
      </c>
      <c r="D312" s="353"/>
      <c r="E312" s="353"/>
      <c r="F312" s="353"/>
      <c r="G312" s="353"/>
      <c r="H312" s="262"/>
      <c r="J312" s="251"/>
    </row>
    <row r="313" spans="1:10" ht="36">
      <c r="A313" s="271" t="s">
        <v>782</v>
      </c>
      <c r="B313" s="117">
        <v>200563</v>
      </c>
      <c r="C313" s="116" t="s">
        <v>558</v>
      </c>
      <c r="D313" s="117" t="s">
        <v>17</v>
      </c>
      <c r="E313" s="118">
        <v>6.25</v>
      </c>
      <c r="F313" s="130">
        <v>178.91</v>
      </c>
      <c r="G313" s="125">
        <f>E313*F313</f>
        <v>1118.1875</v>
      </c>
      <c r="H313" s="125"/>
      <c r="J313" s="251"/>
    </row>
    <row r="314" spans="1:10" ht="15">
      <c r="A314" s="252"/>
      <c r="B314" s="355" t="s">
        <v>220</v>
      </c>
      <c r="C314" s="355"/>
      <c r="D314" s="355"/>
      <c r="E314" s="355"/>
      <c r="F314" s="355"/>
      <c r="G314" s="254">
        <f>SUM(G313,G311,G309,G307,G306,G304,G303,G302)</f>
        <v>105896.24250000001</v>
      </c>
      <c r="H314" s="255">
        <f>SUM(G302:G313)</f>
        <v>105896.2425</v>
      </c>
      <c r="J314" s="251"/>
    </row>
    <row r="315" spans="1:10" ht="15">
      <c r="A315" s="252"/>
      <c r="B315" s="361"/>
      <c r="C315" s="361"/>
      <c r="D315" s="361"/>
      <c r="E315" s="361"/>
      <c r="F315" s="361"/>
      <c r="G315" s="361"/>
      <c r="H315" s="272"/>
      <c r="J315" s="251"/>
    </row>
    <row r="316" spans="1:10" ht="15">
      <c r="A316" s="243">
        <v>21</v>
      </c>
      <c r="B316" s="244" t="s">
        <v>221</v>
      </c>
      <c r="C316" s="311" t="s">
        <v>222</v>
      </c>
      <c r="D316" s="246"/>
      <c r="E316" s="246"/>
      <c r="F316" s="246"/>
      <c r="G316" s="246"/>
      <c r="H316" s="312"/>
      <c r="J316" s="251"/>
    </row>
    <row r="317" spans="1:10" ht="15">
      <c r="A317" s="260" t="s">
        <v>469</v>
      </c>
      <c r="B317" s="261">
        <v>2102</v>
      </c>
      <c r="C317" s="353" t="s">
        <v>223</v>
      </c>
      <c r="D317" s="353"/>
      <c r="E317" s="353"/>
      <c r="F317" s="353"/>
      <c r="G317" s="353"/>
      <c r="H317" s="262"/>
      <c r="J317" s="251"/>
    </row>
    <row r="318" spans="1:10" ht="15">
      <c r="A318" s="248" t="s">
        <v>470</v>
      </c>
      <c r="B318" s="146">
        <v>210210</v>
      </c>
      <c r="C318" s="116" t="s">
        <v>512</v>
      </c>
      <c r="D318" s="117" t="s">
        <v>10</v>
      </c>
      <c r="E318" s="118">
        <v>4.87</v>
      </c>
      <c r="F318" s="130">
        <v>298.56</v>
      </c>
      <c r="G318" s="125">
        <f>ROUND(E318*F318,2)</f>
        <v>1453.99</v>
      </c>
      <c r="H318" s="125"/>
      <c r="J318" s="251"/>
    </row>
    <row r="319" spans="1:10" ht="15">
      <c r="A319" s="260" t="s">
        <v>471</v>
      </c>
      <c r="B319" s="261">
        <v>2102</v>
      </c>
      <c r="C319" s="353" t="s">
        <v>224</v>
      </c>
      <c r="D319" s="353"/>
      <c r="E319" s="353"/>
      <c r="F319" s="353"/>
      <c r="G319" s="353"/>
      <c r="H319" s="262"/>
      <c r="J319" s="251"/>
    </row>
    <row r="320" spans="1:10" ht="24">
      <c r="A320" s="248" t="s">
        <v>444</v>
      </c>
      <c r="B320" s="146">
        <v>210316</v>
      </c>
      <c r="C320" s="116" t="s">
        <v>225</v>
      </c>
      <c r="D320" s="117" t="s">
        <v>8</v>
      </c>
      <c r="E320" s="118">
        <v>2</v>
      </c>
      <c r="F320" s="130">
        <v>480.7</v>
      </c>
      <c r="G320" s="125">
        <f>ROUND(E320*F320,2)</f>
        <v>961.4</v>
      </c>
      <c r="H320" s="125"/>
      <c r="J320" s="251"/>
    </row>
    <row r="321" spans="1:10" ht="15">
      <c r="A321" s="248" t="s">
        <v>472</v>
      </c>
      <c r="B321" s="146">
        <v>210322</v>
      </c>
      <c r="C321" s="128" t="s">
        <v>781</v>
      </c>
      <c r="D321" s="117" t="s">
        <v>8</v>
      </c>
      <c r="E321" s="118">
        <v>10</v>
      </c>
      <c r="F321" s="125">
        <v>92.61</v>
      </c>
      <c r="G321" s="125">
        <f>ROUND(E321*F321,2)</f>
        <v>926.1</v>
      </c>
      <c r="H321" s="125"/>
      <c r="J321" s="251"/>
    </row>
    <row r="322" spans="1:10" ht="15">
      <c r="A322" s="252"/>
      <c r="B322" s="355" t="s">
        <v>226</v>
      </c>
      <c r="C322" s="355"/>
      <c r="D322" s="355"/>
      <c r="E322" s="355"/>
      <c r="F322" s="355"/>
      <c r="G322" s="254">
        <f>SUM(G318,G320:G321)</f>
        <v>3341.49</v>
      </c>
      <c r="H322" s="255">
        <f>SUM(G318:G321)</f>
        <v>3341.49</v>
      </c>
      <c r="J322" s="251"/>
    </row>
    <row r="323" ht="15.75" thickBot="1"/>
    <row r="324" spans="7:10" ht="15" hidden="1">
      <c r="G324" s="314">
        <f>H322+H314+H298+H288+H261+H231+H200+H182+H138+H122+H112+H107+H100+H84+H77+H66+H57+H46+H32+H22+H11</f>
        <v>1561030.4675999999</v>
      </c>
      <c r="H324" s="314"/>
      <c r="J324" s="251"/>
    </row>
    <row r="325" spans="1:8" ht="19.5" thickBot="1">
      <c r="A325" s="315"/>
      <c r="B325" s="316"/>
      <c r="C325" s="316"/>
      <c r="D325" s="316"/>
      <c r="E325" s="337" t="s">
        <v>278</v>
      </c>
      <c r="F325" s="337"/>
      <c r="G325" s="317">
        <f>SUM(G322,G314,G298,G288,G261,G231,G200,G182,G138,G122,G112,G107,G100,G84,G77,G66,G57,G46,G32,G22,G11)</f>
        <v>1561030.4675999999</v>
      </c>
      <c r="H325" s="318">
        <f>SUM(H11:H322)</f>
        <v>1561030.4675999999</v>
      </c>
    </row>
    <row r="335" ht="15">
      <c r="G335" s="239" t="s">
        <v>765</v>
      </c>
    </row>
  </sheetData>
  <sheetProtection/>
  <mergeCells count="114">
    <mergeCell ref="B322:F322"/>
    <mergeCell ref="C17:H17"/>
    <mergeCell ref="C312:G312"/>
    <mergeCell ref="B314:F314"/>
    <mergeCell ref="B315:G315"/>
    <mergeCell ref="C317:G317"/>
    <mergeCell ref="C296:G296"/>
    <mergeCell ref="B298:F298"/>
    <mergeCell ref="C319:G319"/>
    <mergeCell ref="B299:G299"/>
    <mergeCell ref="C301:G301"/>
    <mergeCell ref="C305:G305"/>
    <mergeCell ref="C308:G308"/>
    <mergeCell ref="C310:G310"/>
    <mergeCell ref="C272:G272"/>
    <mergeCell ref="C274:G274"/>
    <mergeCell ref="C279:G279"/>
    <mergeCell ref="B288:F288"/>
    <mergeCell ref="C291:G291"/>
    <mergeCell ref="C294:G294"/>
    <mergeCell ref="C241:G241"/>
    <mergeCell ref="C251:G251"/>
    <mergeCell ref="C257:G257"/>
    <mergeCell ref="B261:F261"/>
    <mergeCell ref="B262:G262"/>
    <mergeCell ref="C264:G264"/>
    <mergeCell ref="C226:G226"/>
    <mergeCell ref="C229:G229"/>
    <mergeCell ref="B231:F231"/>
    <mergeCell ref="B232:G232"/>
    <mergeCell ref="C234:G234"/>
    <mergeCell ref="C239:G239"/>
    <mergeCell ref="C198:G198"/>
    <mergeCell ref="C200:F200"/>
    <mergeCell ref="C203:G203"/>
    <mergeCell ref="C209:G209"/>
    <mergeCell ref="C219:G219"/>
    <mergeCell ref="C224:G224"/>
    <mergeCell ref="C180:G180"/>
    <mergeCell ref="B182:F182"/>
    <mergeCell ref="C185:G185"/>
    <mergeCell ref="C187:G187"/>
    <mergeCell ref="C189:G189"/>
    <mergeCell ref="C192:G192"/>
    <mergeCell ref="C158:G158"/>
    <mergeCell ref="C164:G164"/>
    <mergeCell ref="C165:G165"/>
    <mergeCell ref="C169:G169"/>
    <mergeCell ref="C170:G170"/>
    <mergeCell ref="C173:G173"/>
    <mergeCell ref="B138:F138"/>
    <mergeCell ref="B139:G139"/>
    <mergeCell ref="C141:G141"/>
    <mergeCell ref="C144:G144"/>
    <mergeCell ref="C146:G146"/>
    <mergeCell ref="C155:G155"/>
    <mergeCell ref="C119:G119"/>
    <mergeCell ref="B122:F122"/>
    <mergeCell ref="B123:G123"/>
    <mergeCell ref="C125:G125"/>
    <mergeCell ref="C129:G129"/>
    <mergeCell ref="C134:G134"/>
    <mergeCell ref="B108:G108"/>
    <mergeCell ref="C110:G110"/>
    <mergeCell ref="B112:F112"/>
    <mergeCell ref="B113:G113"/>
    <mergeCell ref="C115:G115"/>
    <mergeCell ref="C117:G117"/>
    <mergeCell ref="C97:G97"/>
    <mergeCell ref="B100:F100"/>
    <mergeCell ref="B101:G101"/>
    <mergeCell ref="C103:G103"/>
    <mergeCell ref="C105:G105"/>
    <mergeCell ref="B107:F107"/>
    <mergeCell ref="C82:G82"/>
    <mergeCell ref="B84:F84"/>
    <mergeCell ref="B85:G85"/>
    <mergeCell ref="C87:G87"/>
    <mergeCell ref="C91:G91"/>
    <mergeCell ref="C94:G94"/>
    <mergeCell ref="B66:F66"/>
    <mergeCell ref="B67:G67"/>
    <mergeCell ref="C69:G69"/>
    <mergeCell ref="C73:G73"/>
    <mergeCell ref="B77:F77"/>
    <mergeCell ref="B78:G78"/>
    <mergeCell ref="C53:G53"/>
    <mergeCell ref="C55:G55"/>
    <mergeCell ref="B57:F57"/>
    <mergeCell ref="B58:G58"/>
    <mergeCell ref="C60:G60"/>
    <mergeCell ref="C63:G63"/>
    <mergeCell ref="C35:G35"/>
    <mergeCell ref="C41:G41"/>
    <mergeCell ref="B46:F46"/>
    <mergeCell ref="B47:G47"/>
    <mergeCell ref="C49:G49"/>
    <mergeCell ref="C51:G51"/>
    <mergeCell ref="A4:C5"/>
    <mergeCell ref="B23:G23"/>
    <mergeCell ref="C25:G25"/>
    <mergeCell ref="C28:G28"/>
    <mergeCell ref="B32:F32"/>
    <mergeCell ref="B33:G33"/>
    <mergeCell ref="E325:F325"/>
    <mergeCell ref="D2:G3"/>
    <mergeCell ref="D4:G4"/>
    <mergeCell ref="D5:G5"/>
    <mergeCell ref="A1:H1"/>
    <mergeCell ref="B11:F11"/>
    <mergeCell ref="B12:G12"/>
    <mergeCell ref="C14:G14"/>
    <mergeCell ref="B22:F22"/>
    <mergeCell ref="A2:C3"/>
  </mergeCells>
  <conditionalFormatting sqref="E188 E190:E191 E204:E208 E210:E218">
    <cfRule type="cellIs" priority="4" dxfId="8" operator="equal" stopIfTrue="1">
      <formula>0</formula>
    </cfRule>
  </conditionalFormatting>
  <conditionalFormatting sqref="E193:E197">
    <cfRule type="cellIs" priority="3" dxfId="8" operator="equal" stopIfTrue="1">
      <formula>0</formula>
    </cfRule>
  </conditionalFormatting>
  <conditionalFormatting sqref="E221:E223">
    <cfRule type="cellIs" priority="2" dxfId="8" operator="equal" stopIfTrue="1">
      <formula>0</formula>
    </cfRule>
  </conditionalFormatting>
  <conditionalFormatting sqref="E230">
    <cfRule type="cellIs" priority="1" dxfId="8" operator="equal" stopIfTrue="1">
      <formula>0</formula>
    </cfRule>
  </conditionalFormatting>
  <printOptions/>
  <pageMargins left="0.3937007874015748" right="0.3937007874015748" top="0.3937007874015748" bottom="0.8661417322834646" header="0" footer="0.31496062992125984"/>
  <pageSetup fitToHeight="0" fitToWidth="1" horizontalDpi="600" verticalDpi="600" orientation="portrait" paperSize="9" scale="60" r:id="rId2"/>
  <headerFooter>
    <oddFooter>&amp;CLuan de Paula Cardoso Ferraz
Engenheira Civil e Ambiental
CREA MG 162412/D
&amp;RPágina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23"/>
  <sheetViews>
    <sheetView view="pageBreakPreview" zoomScale="80" zoomScaleNormal="93" zoomScaleSheetLayoutView="80" zoomScalePageLayoutView="0" workbookViewId="0" topLeftCell="A304">
      <selection activeCell="E55" sqref="E55"/>
    </sheetView>
  </sheetViews>
  <sheetFormatPr defaultColWidth="9.140625" defaultRowHeight="15"/>
  <cols>
    <col min="1" max="1" width="7.421875" style="0" customWidth="1"/>
    <col min="2" max="2" width="12.00390625" style="0" customWidth="1"/>
    <col min="3" max="3" width="61.7109375" style="0" customWidth="1"/>
    <col min="4" max="4" width="5.421875" style="0" customWidth="1"/>
    <col min="5" max="5" width="91.8515625" style="216" customWidth="1"/>
    <col min="6" max="6" width="10.140625" style="207" customWidth="1"/>
    <col min="7" max="7" width="0" style="0" hidden="1" customWidth="1"/>
    <col min="8" max="8" width="15.421875" style="0" hidden="1" customWidth="1"/>
    <col min="9" max="10" width="0" style="0" hidden="1" customWidth="1"/>
    <col min="11" max="11" width="16.7109375" style="0" bestFit="1" customWidth="1"/>
  </cols>
  <sheetData>
    <row r="1" spans="1:11" ht="69" customHeight="1" thickBot="1">
      <c r="A1" s="385" t="s">
        <v>240</v>
      </c>
      <c r="B1" s="386"/>
      <c r="C1" s="386"/>
      <c r="D1" s="386"/>
      <c r="E1" s="386"/>
      <c r="F1" s="386"/>
      <c r="K1" s="188"/>
    </row>
    <row r="2" spans="1:6" ht="15">
      <c r="A2" s="387" t="s">
        <v>477</v>
      </c>
      <c r="B2" s="388"/>
      <c r="C2" s="389"/>
      <c r="D2" s="393" t="s">
        <v>286</v>
      </c>
      <c r="E2" s="394"/>
      <c r="F2" s="394"/>
    </row>
    <row r="3" spans="1:6" ht="15.75" thickBot="1">
      <c r="A3" s="390"/>
      <c r="B3" s="391"/>
      <c r="C3" s="392"/>
      <c r="D3" s="395"/>
      <c r="E3" s="396"/>
      <c r="F3" s="396"/>
    </row>
    <row r="4" spans="1:6" ht="15">
      <c r="A4" s="397" t="s">
        <v>478</v>
      </c>
      <c r="B4" s="398"/>
      <c r="C4" s="399"/>
      <c r="D4" s="403" t="s">
        <v>243</v>
      </c>
      <c r="E4" s="404"/>
      <c r="F4" s="404"/>
    </row>
    <row r="5" spans="1:6" ht="15.75" thickBot="1">
      <c r="A5" s="400"/>
      <c r="B5" s="401"/>
      <c r="C5" s="402"/>
      <c r="D5" s="405" t="s">
        <v>607</v>
      </c>
      <c r="E5" s="406"/>
      <c r="F5" s="406"/>
    </row>
    <row r="6" spans="1:6" ht="24.75" customHeight="1" thickBot="1">
      <c r="A6" s="18" t="s">
        <v>0</v>
      </c>
      <c r="B6" s="18" t="s">
        <v>287</v>
      </c>
      <c r="C6" s="18" t="s">
        <v>1</v>
      </c>
      <c r="D6" s="19" t="s">
        <v>2</v>
      </c>
      <c r="E6" s="208" t="s">
        <v>235</v>
      </c>
      <c r="F6" s="193" t="s">
        <v>3</v>
      </c>
    </row>
    <row r="7" spans="1:6" ht="16.5" customHeight="1">
      <c r="A7" s="154">
        <v>1</v>
      </c>
      <c r="B7" s="155" t="s">
        <v>6</v>
      </c>
      <c r="C7" s="156" t="s">
        <v>7</v>
      </c>
      <c r="D7" s="157"/>
      <c r="E7" s="209"/>
      <c r="F7" s="194"/>
    </row>
    <row r="8" spans="1:6" ht="15">
      <c r="A8" s="110" t="s">
        <v>288</v>
      </c>
      <c r="B8" s="137">
        <v>105</v>
      </c>
      <c r="C8" s="141" t="s">
        <v>290</v>
      </c>
      <c r="D8" s="112"/>
      <c r="E8" s="113"/>
      <c r="F8" s="195"/>
    </row>
    <row r="9" spans="1:8" ht="18" customHeight="1">
      <c r="A9" s="110" t="s">
        <v>291</v>
      </c>
      <c r="B9" s="138">
        <v>10501</v>
      </c>
      <c r="C9" s="111" t="s">
        <v>9</v>
      </c>
      <c r="D9" s="112" t="s">
        <v>10</v>
      </c>
      <c r="E9" s="113" t="s">
        <v>623</v>
      </c>
      <c r="F9" s="195">
        <v>621.02</v>
      </c>
      <c r="H9" s="97" t="e">
        <f>F9*#REF!</f>
        <v>#REF!</v>
      </c>
    </row>
    <row r="10" spans="1:8" ht="15">
      <c r="A10" s="16"/>
      <c r="B10" s="375"/>
      <c r="C10" s="375"/>
      <c r="D10" s="375"/>
      <c r="E10" s="375"/>
      <c r="F10" s="375"/>
      <c r="H10" s="97" t="e">
        <f>F10*#REF!</f>
        <v>#REF!</v>
      </c>
    </row>
    <row r="11" spans="1:8" ht="15">
      <c r="A11" s="16"/>
      <c r="B11" s="381"/>
      <c r="C11" s="381"/>
      <c r="D11" s="381"/>
      <c r="E11" s="381"/>
      <c r="F11" s="381"/>
      <c r="H11" s="97" t="e">
        <f>F11*#REF!</f>
        <v>#REF!</v>
      </c>
    </row>
    <row r="12" spans="1:8" ht="15">
      <c r="A12" s="11">
        <v>2</v>
      </c>
      <c r="B12" s="107" t="s">
        <v>12</v>
      </c>
      <c r="C12" s="372" t="s">
        <v>13</v>
      </c>
      <c r="D12" s="372"/>
      <c r="E12" s="372"/>
      <c r="F12" s="372"/>
      <c r="H12" s="97" t="e">
        <f>F12*#REF!</f>
        <v>#REF!</v>
      </c>
    </row>
    <row r="13" spans="1:8" ht="15">
      <c r="A13" s="13" t="s">
        <v>300</v>
      </c>
      <c r="B13" s="14">
        <v>203</v>
      </c>
      <c r="C13" s="369" t="s">
        <v>14</v>
      </c>
      <c r="D13" s="369"/>
      <c r="E13" s="369"/>
      <c r="F13" s="369"/>
      <c r="H13" s="97" t="e">
        <f>F13*#REF!</f>
        <v>#REF!</v>
      </c>
    </row>
    <row r="14" spans="1:8" ht="20.25" customHeight="1">
      <c r="A14" s="110" t="s">
        <v>301</v>
      </c>
      <c r="B14" s="138">
        <v>20305</v>
      </c>
      <c r="C14" s="111" t="s">
        <v>15</v>
      </c>
      <c r="D14" s="112" t="s">
        <v>10</v>
      </c>
      <c r="E14" s="113" t="s">
        <v>676</v>
      </c>
      <c r="F14" s="195">
        <v>8</v>
      </c>
      <c r="H14" s="97" t="e">
        <f>F14*#REF!</f>
        <v>#REF!</v>
      </c>
    </row>
    <row r="15" spans="1:8" ht="48">
      <c r="A15" s="110" t="s">
        <v>302</v>
      </c>
      <c r="B15" s="138">
        <v>20350</v>
      </c>
      <c r="C15" s="111" t="s">
        <v>16</v>
      </c>
      <c r="D15" s="112" t="s">
        <v>17</v>
      </c>
      <c r="E15" s="113" t="s">
        <v>677</v>
      </c>
      <c r="F15" s="195">
        <v>30</v>
      </c>
      <c r="H15" s="97" t="e">
        <f>F15*#REF!</f>
        <v>#REF!</v>
      </c>
    </row>
    <row r="16" spans="1:8" ht="15">
      <c r="A16" s="13" t="s">
        <v>289</v>
      </c>
      <c r="B16" s="129">
        <v>207</v>
      </c>
      <c r="C16" s="384" t="s">
        <v>18</v>
      </c>
      <c r="D16" s="384"/>
      <c r="E16" s="384"/>
      <c r="F16" s="384"/>
      <c r="H16" s="97" t="e">
        <f>F16*#REF!</f>
        <v>#REF!</v>
      </c>
    </row>
    <row r="17" spans="1:8" ht="48">
      <c r="A17" s="110" t="s">
        <v>292</v>
      </c>
      <c r="B17" s="183">
        <v>20802</v>
      </c>
      <c r="C17" s="111" t="s">
        <v>727</v>
      </c>
      <c r="D17" s="112" t="s">
        <v>10</v>
      </c>
      <c r="E17" s="113" t="s">
        <v>678</v>
      </c>
      <c r="F17" s="195">
        <v>10.9</v>
      </c>
      <c r="H17" s="97" t="e">
        <f>F17*#REF!</f>
        <v>#REF!</v>
      </c>
    </row>
    <row r="18" spans="1:8" ht="48">
      <c r="A18" s="110" t="s">
        <v>293</v>
      </c>
      <c r="B18" s="183">
        <v>20804</v>
      </c>
      <c r="C18" s="111" t="s">
        <v>728</v>
      </c>
      <c r="D18" s="112" t="s">
        <v>10</v>
      </c>
      <c r="E18" s="113" t="s">
        <v>679</v>
      </c>
      <c r="F18" s="195">
        <v>18.15</v>
      </c>
      <c r="H18" s="97" t="e">
        <f>F18*#REF!</f>
        <v>#REF!</v>
      </c>
    </row>
    <row r="19" spans="1:8" ht="60">
      <c r="A19" s="110" t="s">
        <v>294</v>
      </c>
      <c r="B19" s="183">
        <v>20806</v>
      </c>
      <c r="C19" s="111" t="s">
        <v>729</v>
      </c>
      <c r="D19" s="112" t="s">
        <v>8</v>
      </c>
      <c r="E19" s="113" t="s">
        <v>624</v>
      </c>
      <c r="F19" s="195">
        <v>1</v>
      </c>
      <c r="H19" s="97" t="e">
        <f>F19*#REF!</f>
        <v>#REF!</v>
      </c>
    </row>
    <row r="20" spans="1:8" ht="60">
      <c r="A20" s="110" t="s">
        <v>295</v>
      </c>
      <c r="B20" s="183">
        <v>20808</v>
      </c>
      <c r="C20" s="111" t="s">
        <v>730</v>
      </c>
      <c r="D20" s="112" t="s">
        <v>10</v>
      </c>
      <c r="E20" s="113" t="s">
        <v>680</v>
      </c>
      <c r="F20" s="195">
        <v>12</v>
      </c>
      <c r="H20" s="97" t="e">
        <f>F20*#REF!</f>
        <v>#REF!</v>
      </c>
    </row>
    <row r="21" spans="1:8" ht="15">
      <c r="A21" s="16"/>
      <c r="B21" s="376"/>
      <c r="C21" s="376"/>
      <c r="D21" s="376"/>
      <c r="E21" s="376"/>
      <c r="F21" s="376"/>
      <c r="H21" s="97" t="e">
        <f>F21*#REF!</f>
        <v>#REF!</v>
      </c>
    </row>
    <row r="22" spans="1:8" ht="15">
      <c r="A22" s="16"/>
      <c r="B22" s="380"/>
      <c r="C22" s="380"/>
      <c r="D22" s="380"/>
      <c r="E22" s="380"/>
      <c r="F22" s="380"/>
      <c r="H22" s="97" t="e">
        <f>F22*#REF!</f>
        <v>#REF!</v>
      </c>
    </row>
    <row r="23" spans="1:8" ht="15">
      <c r="A23" s="11">
        <v>3</v>
      </c>
      <c r="B23" s="107" t="s">
        <v>20</v>
      </c>
      <c r="C23" s="372" t="s">
        <v>21</v>
      </c>
      <c r="D23" s="372"/>
      <c r="E23" s="372"/>
      <c r="F23" s="372"/>
      <c r="H23" s="97" t="e">
        <f>F23*#REF!</f>
        <v>#REF!</v>
      </c>
    </row>
    <row r="24" spans="1:8" ht="15">
      <c r="A24" s="13" t="s">
        <v>296</v>
      </c>
      <c r="B24" s="108" t="s">
        <v>22</v>
      </c>
      <c r="C24" s="369" t="s">
        <v>697</v>
      </c>
      <c r="D24" s="369"/>
      <c r="E24" s="369"/>
      <c r="F24" s="369"/>
      <c r="H24" s="97" t="e">
        <f>F24*#REF!</f>
        <v>#REF!</v>
      </c>
    </row>
    <row r="25" spans="1:8" ht="36">
      <c r="A25" s="110" t="s">
        <v>297</v>
      </c>
      <c r="B25" s="112">
        <v>30101</v>
      </c>
      <c r="C25" s="111" t="s">
        <v>698</v>
      </c>
      <c r="D25" s="112" t="s">
        <v>23</v>
      </c>
      <c r="E25" s="113" t="s">
        <v>709</v>
      </c>
      <c r="F25" s="195">
        <v>206.68</v>
      </c>
      <c r="H25" s="97" t="e">
        <f>F25*#REF!</f>
        <v>#REF!</v>
      </c>
    </row>
    <row r="26" spans="1:8" ht="24">
      <c r="A26" s="110" t="s">
        <v>722</v>
      </c>
      <c r="B26" s="112">
        <v>30119</v>
      </c>
      <c r="C26" s="111" t="s">
        <v>723</v>
      </c>
      <c r="D26" s="112" t="s">
        <v>10</v>
      </c>
      <c r="E26" s="113" t="s">
        <v>724</v>
      </c>
      <c r="F26" s="195">
        <v>124.28</v>
      </c>
      <c r="H26" s="97" t="e">
        <f>F26*#REF!</f>
        <v>#REF!</v>
      </c>
    </row>
    <row r="27" spans="1:8" ht="15">
      <c r="A27" s="13" t="s">
        <v>298</v>
      </c>
      <c r="B27" s="108" t="s">
        <v>24</v>
      </c>
      <c r="C27" s="369" t="s">
        <v>25</v>
      </c>
      <c r="D27" s="369"/>
      <c r="E27" s="369"/>
      <c r="F27" s="369"/>
      <c r="H27" s="97" t="e">
        <f>F27*#REF!</f>
        <v>#REF!</v>
      </c>
    </row>
    <row r="28" spans="1:8" ht="15">
      <c r="A28" s="110" t="s">
        <v>700</v>
      </c>
      <c r="B28" s="112">
        <v>30201</v>
      </c>
      <c r="C28" s="111" t="s">
        <v>701</v>
      </c>
      <c r="D28" s="112" t="s">
        <v>23</v>
      </c>
      <c r="E28" s="113" t="s">
        <v>710</v>
      </c>
      <c r="F28" s="195">
        <v>131.16</v>
      </c>
      <c r="H28" s="97" t="e">
        <f>F28*#REF!</f>
        <v>#REF!</v>
      </c>
    </row>
    <row r="29" spans="1:8" ht="24">
      <c r="A29" s="110" t="s">
        <v>699</v>
      </c>
      <c r="B29" s="112">
        <v>30203</v>
      </c>
      <c r="C29" s="113" t="s">
        <v>702</v>
      </c>
      <c r="D29" s="112" t="s">
        <v>23</v>
      </c>
      <c r="E29" s="113" t="s">
        <v>763</v>
      </c>
      <c r="F29" s="204">
        <f>4.79+6.21</f>
        <v>11</v>
      </c>
      <c r="H29" s="97" t="e">
        <f>F29*#REF!</f>
        <v>#REF!</v>
      </c>
    </row>
    <row r="30" spans="1:12" s="187" customFormat="1" ht="24">
      <c r="A30" s="110" t="s">
        <v>299</v>
      </c>
      <c r="B30" s="221">
        <v>30206</v>
      </c>
      <c r="C30" s="191" t="s">
        <v>26</v>
      </c>
      <c r="D30" s="221" t="s">
        <v>23</v>
      </c>
      <c r="E30" s="211" t="s">
        <v>741</v>
      </c>
      <c r="F30" s="196">
        <v>91.54</v>
      </c>
      <c r="G30" s="1"/>
      <c r="H30" s="6"/>
      <c r="I30" s="1"/>
      <c r="J30" s="1"/>
      <c r="K30" s="1"/>
      <c r="L30" s="1"/>
    </row>
    <row r="31" spans="1:8" ht="15">
      <c r="A31" s="16"/>
      <c r="B31" s="375"/>
      <c r="C31" s="375"/>
      <c r="D31" s="375"/>
      <c r="E31" s="375"/>
      <c r="F31" s="375"/>
      <c r="H31" s="97" t="e">
        <f>F31*#REF!</f>
        <v>#REF!</v>
      </c>
    </row>
    <row r="32" spans="1:8" ht="15">
      <c r="A32" s="16"/>
      <c r="B32" s="383"/>
      <c r="C32" s="383"/>
      <c r="D32" s="383"/>
      <c r="E32" s="383"/>
      <c r="F32" s="383"/>
      <c r="H32" s="97" t="e">
        <f>F32*#REF!</f>
        <v>#REF!</v>
      </c>
    </row>
    <row r="33" spans="1:8" ht="15">
      <c r="A33" s="11">
        <v>4</v>
      </c>
      <c r="B33" s="107" t="s">
        <v>28</v>
      </c>
      <c r="C33" s="372" t="s">
        <v>29</v>
      </c>
      <c r="D33" s="372"/>
      <c r="E33" s="372"/>
      <c r="F33" s="372"/>
      <c r="H33" s="97" t="e">
        <f>F33*#REF!</f>
        <v>#REF!</v>
      </c>
    </row>
    <row r="34" spans="1:8" ht="15">
      <c r="A34" s="13" t="s">
        <v>303</v>
      </c>
      <c r="B34" s="14">
        <v>402</v>
      </c>
      <c r="C34" s="369" t="s">
        <v>30</v>
      </c>
      <c r="D34" s="369"/>
      <c r="E34" s="369"/>
      <c r="F34" s="369"/>
      <c r="H34" s="97" t="e">
        <f>F34*#REF!</f>
        <v>#REF!</v>
      </c>
    </row>
    <row r="35" spans="1:8" ht="36">
      <c r="A35" s="110" t="s">
        <v>304</v>
      </c>
      <c r="B35" s="138">
        <v>40206</v>
      </c>
      <c r="C35" s="111" t="s">
        <v>31</v>
      </c>
      <c r="D35" s="112" t="s">
        <v>10</v>
      </c>
      <c r="E35" s="113" t="s">
        <v>711</v>
      </c>
      <c r="F35" s="195">
        <v>498.4</v>
      </c>
      <c r="H35" s="97" t="e">
        <f>F35*#REF!</f>
        <v>#REF!</v>
      </c>
    </row>
    <row r="36" spans="1:8" ht="24">
      <c r="A36" s="110" t="s">
        <v>305</v>
      </c>
      <c r="B36" s="138">
        <v>40224</v>
      </c>
      <c r="C36" s="111" t="s">
        <v>32</v>
      </c>
      <c r="D36" s="112" t="s">
        <v>23</v>
      </c>
      <c r="E36" s="113" t="s">
        <v>712</v>
      </c>
      <c r="F36" s="195">
        <v>69.79</v>
      </c>
      <c r="H36" s="97" t="e">
        <f>F36*#REF!</f>
        <v>#REF!</v>
      </c>
    </row>
    <row r="37" spans="1:8" ht="36">
      <c r="A37" s="110" t="s">
        <v>306</v>
      </c>
      <c r="B37" s="138">
        <v>40231</v>
      </c>
      <c r="C37" s="111" t="s">
        <v>33</v>
      </c>
      <c r="D37" s="112" t="s">
        <v>23</v>
      </c>
      <c r="E37" s="113" t="s">
        <v>715</v>
      </c>
      <c r="F37" s="195">
        <v>6.214</v>
      </c>
      <c r="H37" s="97" t="e">
        <f>F37*#REF!</f>
        <v>#REF!</v>
      </c>
    </row>
    <row r="38" spans="1:8" ht="24">
      <c r="A38" s="110" t="s">
        <v>307</v>
      </c>
      <c r="B38" s="138">
        <v>40243</v>
      </c>
      <c r="C38" s="111" t="s">
        <v>34</v>
      </c>
      <c r="D38" s="112" t="s">
        <v>35</v>
      </c>
      <c r="E38" s="113" t="s">
        <v>713</v>
      </c>
      <c r="F38" s="195">
        <v>3019</v>
      </c>
      <c r="H38" s="97" t="e">
        <f>F38*#REF!</f>
        <v>#REF!</v>
      </c>
    </row>
    <row r="39" spans="1:8" ht="24">
      <c r="A39" s="110" t="s">
        <v>308</v>
      </c>
      <c r="B39" s="138">
        <v>40246</v>
      </c>
      <c r="C39" s="111" t="s">
        <v>36</v>
      </c>
      <c r="D39" s="112" t="s">
        <v>35</v>
      </c>
      <c r="E39" s="113" t="s">
        <v>714</v>
      </c>
      <c r="F39" s="195">
        <v>510.6</v>
      </c>
      <c r="H39" s="97" t="e">
        <f>F39*#REF!</f>
        <v>#REF!</v>
      </c>
    </row>
    <row r="40" spans="1:8" ht="15">
      <c r="A40" s="13" t="s">
        <v>309</v>
      </c>
      <c r="B40" s="14">
        <v>403</v>
      </c>
      <c r="C40" s="369" t="s">
        <v>37</v>
      </c>
      <c r="D40" s="369"/>
      <c r="E40" s="369"/>
      <c r="F40" s="369"/>
      <c r="H40" s="97" t="e">
        <f>F40*#REF!</f>
        <v>#REF!</v>
      </c>
    </row>
    <row r="41" spans="1:8" ht="24">
      <c r="A41" s="110" t="s">
        <v>310</v>
      </c>
      <c r="B41" s="138">
        <v>40324</v>
      </c>
      <c r="C41" s="111" t="s">
        <v>622</v>
      </c>
      <c r="D41" s="112" t="s">
        <v>23</v>
      </c>
      <c r="E41" s="113" t="s">
        <v>716</v>
      </c>
      <c r="F41" s="195">
        <v>98.42</v>
      </c>
      <c r="H41" s="97" t="e">
        <f>F41*#REF!</f>
        <v>#REF!</v>
      </c>
    </row>
    <row r="42" spans="1:8" s="1" customFormat="1" ht="31.5" customHeight="1">
      <c r="A42" s="189" t="s">
        <v>311</v>
      </c>
      <c r="B42" s="222">
        <v>40328</v>
      </c>
      <c r="C42" s="191" t="s">
        <v>34</v>
      </c>
      <c r="D42" s="221" t="s">
        <v>35</v>
      </c>
      <c r="E42" s="211" t="s">
        <v>717</v>
      </c>
      <c r="F42" s="196">
        <v>4569.3</v>
      </c>
      <c r="H42" s="6" t="e">
        <f>F42*#REF!</f>
        <v>#REF!</v>
      </c>
    </row>
    <row r="43" spans="1:8" ht="24">
      <c r="A43" s="110" t="s">
        <v>312</v>
      </c>
      <c r="B43" s="138">
        <v>40246</v>
      </c>
      <c r="C43" s="111" t="s">
        <v>36</v>
      </c>
      <c r="D43" s="112" t="s">
        <v>35</v>
      </c>
      <c r="E43" s="113" t="s">
        <v>718</v>
      </c>
      <c r="F43" s="195">
        <v>1136.7</v>
      </c>
      <c r="H43" s="97" t="e">
        <f>F43*#REF!</f>
        <v>#REF!</v>
      </c>
    </row>
    <row r="44" spans="1:8" ht="36">
      <c r="A44" s="110" t="s">
        <v>313</v>
      </c>
      <c r="B44" s="138">
        <v>40339</v>
      </c>
      <c r="C44" s="111" t="s">
        <v>38</v>
      </c>
      <c r="D44" s="112" t="s">
        <v>10</v>
      </c>
      <c r="E44" s="113" t="s">
        <v>719</v>
      </c>
      <c r="F44" s="195">
        <v>1144.75</v>
      </c>
      <c r="H44" s="97" t="e">
        <f>F44*#REF!</f>
        <v>#REF!</v>
      </c>
    </row>
    <row r="45" spans="1:8" ht="15">
      <c r="A45" s="16"/>
      <c r="B45" s="375"/>
      <c r="C45" s="375"/>
      <c r="D45" s="375"/>
      <c r="E45" s="375"/>
      <c r="F45" s="375"/>
      <c r="H45" s="97" t="e">
        <f>F45*#REF!</f>
        <v>#REF!</v>
      </c>
    </row>
    <row r="46" spans="1:8" ht="15">
      <c r="A46" s="16"/>
      <c r="B46" s="381"/>
      <c r="C46" s="381"/>
      <c r="D46" s="381"/>
      <c r="E46" s="381"/>
      <c r="F46" s="381"/>
      <c r="H46" s="97" t="e">
        <f>F46*#REF!</f>
        <v>#REF!</v>
      </c>
    </row>
    <row r="47" spans="1:8" ht="15">
      <c r="A47" s="11">
        <v>5</v>
      </c>
      <c r="B47" s="107" t="s">
        <v>40</v>
      </c>
      <c r="C47" s="372" t="s">
        <v>41</v>
      </c>
      <c r="D47" s="372"/>
      <c r="E47" s="372"/>
      <c r="F47" s="372"/>
      <c r="H47" s="97" t="e">
        <f>F47*#REF!</f>
        <v>#REF!</v>
      </c>
    </row>
    <row r="48" spans="1:8" ht="15">
      <c r="A48" s="13" t="s">
        <v>314</v>
      </c>
      <c r="B48" s="108" t="s">
        <v>42</v>
      </c>
      <c r="C48" s="369" t="s">
        <v>43</v>
      </c>
      <c r="D48" s="369"/>
      <c r="E48" s="369"/>
      <c r="F48" s="369"/>
      <c r="H48" s="97" t="e">
        <f>F48*#REF!</f>
        <v>#REF!</v>
      </c>
    </row>
    <row r="49" spans="1:8" ht="24">
      <c r="A49" s="110" t="s">
        <v>315</v>
      </c>
      <c r="B49" s="142">
        <v>50112</v>
      </c>
      <c r="C49" s="111" t="s">
        <v>44</v>
      </c>
      <c r="D49" s="112" t="s">
        <v>10</v>
      </c>
      <c r="E49" s="210" t="s">
        <v>681</v>
      </c>
      <c r="F49" s="195">
        <v>76.5</v>
      </c>
      <c r="H49" s="97" t="e">
        <f>F49*#REF!</f>
        <v>#REF!</v>
      </c>
    </row>
    <row r="50" spans="1:8" ht="15">
      <c r="A50" s="13" t="s">
        <v>316</v>
      </c>
      <c r="B50" s="108" t="s">
        <v>45</v>
      </c>
      <c r="C50" s="369" t="s">
        <v>46</v>
      </c>
      <c r="D50" s="369"/>
      <c r="E50" s="369"/>
      <c r="F50" s="369"/>
      <c r="H50" s="97" t="e">
        <f>F50*#REF!</f>
        <v>#REF!</v>
      </c>
    </row>
    <row r="51" spans="1:8" ht="24">
      <c r="A51" s="110" t="s">
        <v>317</v>
      </c>
      <c r="B51" s="142">
        <v>50205</v>
      </c>
      <c r="C51" s="111" t="s">
        <v>510</v>
      </c>
      <c r="D51" s="112" t="s">
        <v>10</v>
      </c>
      <c r="E51" s="113" t="s">
        <v>682</v>
      </c>
      <c r="F51" s="195">
        <v>7.92</v>
      </c>
      <c r="H51" s="97" t="e">
        <f>F51*#REF!</f>
        <v>#REF!</v>
      </c>
    </row>
    <row r="52" spans="1:8" ht="15">
      <c r="A52" s="13" t="s">
        <v>318</v>
      </c>
      <c r="B52" s="108" t="s">
        <v>47</v>
      </c>
      <c r="C52" s="369" t="s">
        <v>48</v>
      </c>
      <c r="D52" s="369"/>
      <c r="E52" s="369"/>
      <c r="F52" s="369"/>
      <c r="H52" s="97" t="e">
        <f>F52*#REF!</f>
        <v>#REF!</v>
      </c>
    </row>
    <row r="53" spans="1:8" ht="144">
      <c r="A53" s="110" t="s">
        <v>319</v>
      </c>
      <c r="B53" s="112">
        <v>50301</v>
      </c>
      <c r="C53" s="111" t="s">
        <v>49</v>
      </c>
      <c r="D53" s="112" t="s">
        <v>17</v>
      </c>
      <c r="E53" s="113" t="s">
        <v>683</v>
      </c>
      <c r="F53" s="195">
        <v>181.4</v>
      </c>
      <c r="H53" s="97" t="e">
        <f>F53*#REF!</f>
        <v>#REF!</v>
      </c>
    </row>
    <row r="54" spans="1:8" ht="15">
      <c r="A54" s="13" t="s">
        <v>320</v>
      </c>
      <c r="B54" s="14">
        <v>506</v>
      </c>
      <c r="C54" s="369" t="s">
        <v>50</v>
      </c>
      <c r="D54" s="369"/>
      <c r="E54" s="369"/>
      <c r="F54" s="369"/>
      <c r="H54" s="97" t="e">
        <f>F54*#REF!</f>
        <v>#REF!</v>
      </c>
    </row>
    <row r="55" spans="1:8" ht="228">
      <c r="A55" s="110" t="s">
        <v>321</v>
      </c>
      <c r="B55" s="138">
        <v>50606</v>
      </c>
      <c r="C55" s="113" t="s">
        <v>51</v>
      </c>
      <c r="D55" s="112" t="s">
        <v>10</v>
      </c>
      <c r="E55" s="113" t="s">
        <v>625</v>
      </c>
      <c r="F55" s="195">
        <v>767.33</v>
      </c>
      <c r="H55" s="97" t="e">
        <f>F55*#REF!</f>
        <v>#REF!</v>
      </c>
    </row>
    <row r="56" spans="1:8" ht="15">
      <c r="A56" s="16"/>
      <c r="B56" s="375" t="s">
        <v>52</v>
      </c>
      <c r="C56" s="375"/>
      <c r="D56" s="375"/>
      <c r="E56" s="375"/>
      <c r="F56" s="375"/>
      <c r="H56" s="97" t="e">
        <f>F56*#REF!</f>
        <v>#REF!</v>
      </c>
    </row>
    <row r="57" spans="1:8" ht="15">
      <c r="A57" s="16"/>
      <c r="B57" s="381"/>
      <c r="C57" s="381"/>
      <c r="D57" s="381"/>
      <c r="E57" s="381"/>
      <c r="F57" s="381"/>
      <c r="H57" s="97" t="e">
        <f>F57*#REF!</f>
        <v>#REF!</v>
      </c>
    </row>
    <row r="58" spans="1:8" ht="15">
      <c r="A58" s="11">
        <v>6</v>
      </c>
      <c r="B58" s="107" t="s">
        <v>53</v>
      </c>
      <c r="C58" s="372" t="s">
        <v>54</v>
      </c>
      <c r="D58" s="372"/>
      <c r="E58" s="372"/>
      <c r="F58" s="372"/>
      <c r="H58" s="97" t="e">
        <f>F58*#REF!</f>
        <v>#REF!</v>
      </c>
    </row>
    <row r="59" spans="1:8" ht="15">
      <c r="A59" s="13" t="s">
        <v>322</v>
      </c>
      <c r="B59" s="108" t="s">
        <v>55</v>
      </c>
      <c r="C59" s="369" t="s">
        <v>56</v>
      </c>
      <c r="D59" s="369"/>
      <c r="E59" s="369"/>
      <c r="F59" s="369"/>
      <c r="H59" s="97" t="e">
        <f>F59*#REF!</f>
        <v>#REF!</v>
      </c>
    </row>
    <row r="60" spans="1:8" ht="24">
      <c r="A60" s="110" t="s">
        <v>323</v>
      </c>
      <c r="B60" s="142">
        <v>60103</v>
      </c>
      <c r="C60" s="111" t="s">
        <v>57</v>
      </c>
      <c r="D60" s="112" t="s">
        <v>8</v>
      </c>
      <c r="E60" s="113" t="s">
        <v>626</v>
      </c>
      <c r="F60" s="195">
        <v>15</v>
      </c>
      <c r="H60" s="97" t="e">
        <f>F60*#REF!</f>
        <v>#REF!</v>
      </c>
    </row>
    <row r="61" spans="1:8" ht="24">
      <c r="A61" s="110" t="s">
        <v>324</v>
      </c>
      <c r="B61" s="142">
        <v>60108</v>
      </c>
      <c r="C61" s="111" t="s">
        <v>475</v>
      </c>
      <c r="D61" s="112" t="s">
        <v>8</v>
      </c>
      <c r="E61" s="113" t="s">
        <v>627</v>
      </c>
      <c r="F61" s="195">
        <v>12</v>
      </c>
      <c r="H61" s="97" t="e">
        <f>F61*#REF!</f>
        <v>#REF!</v>
      </c>
    </row>
    <row r="62" spans="1:8" ht="28.5" customHeight="1">
      <c r="A62" s="11" t="s">
        <v>325</v>
      </c>
      <c r="B62" s="143">
        <v>625</v>
      </c>
      <c r="C62" s="372" t="s">
        <v>58</v>
      </c>
      <c r="D62" s="372"/>
      <c r="E62" s="372"/>
      <c r="F62" s="372"/>
      <c r="H62" s="97" t="e">
        <f>F62*#REF!</f>
        <v>#REF!</v>
      </c>
    </row>
    <row r="63" spans="1:8" ht="48">
      <c r="A63" s="110" t="s">
        <v>326</v>
      </c>
      <c r="B63" s="138">
        <v>62503</v>
      </c>
      <c r="C63" s="111" t="s">
        <v>59</v>
      </c>
      <c r="D63" s="112" t="s">
        <v>8</v>
      </c>
      <c r="E63" s="113" t="s">
        <v>626</v>
      </c>
      <c r="F63" s="195">
        <v>15</v>
      </c>
      <c r="H63" s="97" t="e">
        <f>F63*#REF!</f>
        <v>#REF!</v>
      </c>
    </row>
    <row r="64" spans="1:8" ht="48">
      <c r="A64" s="110" t="s">
        <v>513</v>
      </c>
      <c r="B64" s="138">
        <v>62504</v>
      </c>
      <c r="C64" s="111" t="s">
        <v>474</v>
      </c>
      <c r="D64" s="112" t="s">
        <v>8</v>
      </c>
      <c r="E64" s="113" t="s">
        <v>627</v>
      </c>
      <c r="F64" s="195">
        <v>12</v>
      </c>
      <c r="H64" s="97" t="e">
        <f>F64*#REF!</f>
        <v>#REF!</v>
      </c>
    </row>
    <row r="65" spans="1:8" ht="15">
      <c r="A65" s="16"/>
      <c r="B65" s="375"/>
      <c r="C65" s="375"/>
      <c r="D65" s="375"/>
      <c r="E65" s="375"/>
      <c r="F65" s="375"/>
      <c r="H65" s="97" t="e">
        <f>F65*#REF!</f>
        <v>#REF!</v>
      </c>
    </row>
    <row r="66" spans="1:8" ht="15">
      <c r="A66" s="16"/>
      <c r="B66" s="381"/>
      <c r="C66" s="381"/>
      <c r="D66" s="381"/>
      <c r="E66" s="381"/>
      <c r="F66" s="381"/>
      <c r="H66" s="97" t="e">
        <f>F66*#REF!</f>
        <v>#REF!</v>
      </c>
    </row>
    <row r="67" spans="1:8" ht="15">
      <c r="A67" s="11">
        <v>7</v>
      </c>
      <c r="B67" s="107" t="s">
        <v>61</v>
      </c>
      <c r="C67" s="372" t="s">
        <v>62</v>
      </c>
      <c r="D67" s="372"/>
      <c r="E67" s="372"/>
      <c r="F67" s="372"/>
      <c r="H67" s="97" t="e">
        <f>F67*#REF!</f>
        <v>#REF!</v>
      </c>
    </row>
    <row r="68" spans="1:8" ht="15">
      <c r="A68" s="13" t="s">
        <v>327</v>
      </c>
      <c r="B68" s="14">
        <v>701</v>
      </c>
      <c r="C68" s="369" t="s">
        <v>63</v>
      </c>
      <c r="D68" s="369"/>
      <c r="E68" s="369"/>
      <c r="F68" s="369"/>
      <c r="H68" s="97" t="e">
        <f>F68*#REF!</f>
        <v>#REF!</v>
      </c>
    </row>
    <row r="69" spans="1:8" ht="84">
      <c r="A69" s="110" t="s">
        <v>328</v>
      </c>
      <c r="B69" s="142">
        <v>71105</v>
      </c>
      <c r="C69" s="113" t="s">
        <v>501</v>
      </c>
      <c r="D69" s="112" t="s">
        <v>10</v>
      </c>
      <c r="E69" s="113" t="s">
        <v>628</v>
      </c>
      <c r="F69" s="195">
        <v>90.98</v>
      </c>
      <c r="H69" s="97" t="e">
        <f>F69*#REF!</f>
        <v>#REF!</v>
      </c>
    </row>
    <row r="70" spans="1:8" ht="15">
      <c r="A70" s="110" t="s">
        <v>499</v>
      </c>
      <c r="B70" s="142">
        <v>71104</v>
      </c>
      <c r="C70" s="113" t="s">
        <v>497</v>
      </c>
      <c r="D70" s="112" t="s">
        <v>10</v>
      </c>
      <c r="E70" s="113" t="s">
        <v>629</v>
      </c>
      <c r="F70" s="195">
        <v>4.68</v>
      </c>
      <c r="H70" s="97" t="e">
        <f>F70*#REF!</f>
        <v>#REF!</v>
      </c>
    </row>
    <row r="71" spans="1:8" ht="15">
      <c r="A71" s="110" t="s">
        <v>500</v>
      </c>
      <c r="B71" s="142">
        <v>71106</v>
      </c>
      <c r="C71" s="113" t="s">
        <v>498</v>
      </c>
      <c r="D71" s="112" t="s">
        <v>10</v>
      </c>
      <c r="E71" s="113" t="s">
        <v>630</v>
      </c>
      <c r="F71" s="195">
        <v>17.7</v>
      </c>
      <c r="H71" s="97" t="e">
        <f>F71*#REF!</f>
        <v>#REF!</v>
      </c>
    </row>
    <row r="72" spans="1:8" ht="15">
      <c r="A72" s="13" t="s">
        <v>329</v>
      </c>
      <c r="B72" s="14">
        <v>702</v>
      </c>
      <c r="C72" s="369" t="s">
        <v>64</v>
      </c>
      <c r="D72" s="369"/>
      <c r="E72" s="369"/>
      <c r="F72" s="369"/>
      <c r="H72" s="97" t="e">
        <f>F72*#REF!</f>
        <v>#REF!</v>
      </c>
    </row>
    <row r="73" spans="1:8" ht="36">
      <c r="A73" s="110" t="s">
        <v>330</v>
      </c>
      <c r="B73" s="142">
        <v>71701</v>
      </c>
      <c r="C73" s="111" t="s">
        <v>496</v>
      </c>
      <c r="D73" s="112" t="s">
        <v>10</v>
      </c>
      <c r="E73" s="113" t="s">
        <v>631</v>
      </c>
      <c r="F73" s="195">
        <v>34.7</v>
      </c>
      <c r="H73" s="97" t="e">
        <f>F73*#REF!</f>
        <v>#REF!</v>
      </c>
    </row>
    <row r="74" spans="1:8" ht="24">
      <c r="A74" s="110" t="s">
        <v>331</v>
      </c>
      <c r="B74" s="144">
        <v>71702</v>
      </c>
      <c r="C74" s="111" t="s">
        <v>65</v>
      </c>
      <c r="D74" s="112" t="s">
        <v>10</v>
      </c>
      <c r="E74" s="113" t="s">
        <v>632</v>
      </c>
      <c r="F74" s="195">
        <v>6.3</v>
      </c>
      <c r="H74" s="97" t="e">
        <f>F74*#REF!</f>
        <v>#REF!</v>
      </c>
    </row>
    <row r="75" spans="1:8" ht="24">
      <c r="A75" s="110" t="s">
        <v>332</v>
      </c>
      <c r="B75" s="144">
        <v>71704</v>
      </c>
      <c r="C75" s="111" t="s">
        <v>66</v>
      </c>
      <c r="D75" s="112" t="s">
        <v>10</v>
      </c>
      <c r="E75" s="113" t="s">
        <v>633</v>
      </c>
      <c r="F75" s="195">
        <v>3.96</v>
      </c>
      <c r="H75" s="97" t="e">
        <f>F75*#REF!</f>
        <v>#REF!</v>
      </c>
    </row>
    <row r="76" spans="1:8" ht="15">
      <c r="A76" s="16"/>
      <c r="B76" s="376"/>
      <c r="C76" s="376"/>
      <c r="D76" s="376"/>
      <c r="E76" s="376"/>
      <c r="F76" s="376"/>
      <c r="H76" s="97" t="e">
        <f>F76*#REF!</f>
        <v>#REF!</v>
      </c>
    </row>
    <row r="77" spans="1:8" ht="15">
      <c r="A77" s="16"/>
      <c r="B77" s="380"/>
      <c r="C77" s="380"/>
      <c r="D77" s="380"/>
      <c r="E77" s="380"/>
      <c r="F77" s="380"/>
      <c r="H77" s="97" t="e">
        <f>F77*#REF!</f>
        <v>#REF!</v>
      </c>
    </row>
    <row r="78" spans="1:8" ht="15">
      <c r="A78" s="12">
        <v>8</v>
      </c>
      <c r="B78" s="145">
        <v>8</v>
      </c>
      <c r="C78" s="372" t="s">
        <v>264</v>
      </c>
      <c r="D78" s="372"/>
      <c r="E78" s="372"/>
      <c r="F78" s="372"/>
      <c r="H78" s="97" t="e">
        <f>F78*#REF!</f>
        <v>#REF!</v>
      </c>
    </row>
    <row r="79" spans="1:8" ht="15">
      <c r="A79" s="13" t="s">
        <v>333</v>
      </c>
      <c r="B79" s="14">
        <v>801</v>
      </c>
      <c r="C79" s="139" t="s">
        <v>334</v>
      </c>
      <c r="D79" s="7"/>
      <c r="E79" s="7"/>
      <c r="F79" s="205"/>
      <c r="H79" s="97" t="e">
        <f>F79*#REF!</f>
        <v>#REF!</v>
      </c>
    </row>
    <row r="80" spans="1:8" ht="15">
      <c r="A80" s="110" t="s">
        <v>335</v>
      </c>
      <c r="B80" s="138">
        <v>80102</v>
      </c>
      <c r="C80" s="113" t="s">
        <v>232</v>
      </c>
      <c r="D80" s="112" t="s">
        <v>10</v>
      </c>
      <c r="E80" s="113" t="s">
        <v>634</v>
      </c>
      <c r="F80" s="195">
        <v>41</v>
      </c>
      <c r="H80" s="97" t="e">
        <f>F80*#REF!</f>
        <v>#REF!</v>
      </c>
    </row>
    <row r="81" spans="1:8" ht="15">
      <c r="A81" s="13" t="s">
        <v>336</v>
      </c>
      <c r="B81" s="14">
        <v>802</v>
      </c>
      <c r="C81" s="369" t="s">
        <v>69</v>
      </c>
      <c r="D81" s="369"/>
      <c r="E81" s="369"/>
      <c r="F81" s="369"/>
      <c r="H81" s="97" t="e">
        <f>F81*#REF!</f>
        <v>#REF!</v>
      </c>
    </row>
    <row r="82" spans="1:8" ht="36">
      <c r="A82" s="110" t="s">
        <v>337</v>
      </c>
      <c r="B82" s="142">
        <v>80201</v>
      </c>
      <c r="C82" s="111" t="s">
        <v>506</v>
      </c>
      <c r="D82" s="112" t="s">
        <v>10</v>
      </c>
      <c r="E82" s="113" t="s">
        <v>635</v>
      </c>
      <c r="F82" s="195">
        <v>5.2</v>
      </c>
      <c r="H82" s="97" t="e">
        <f>F82*#REF!</f>
        <v>#REF!</v>
      </c>
    </row>
    <row r="83" spans="1:8" ht="15">
      <c r="A83" s="16"/>
      <c r="B83" s="376"/>
      <c r="C83" s="376"/>
      <c r="D83" s="376"/>
      <c r="E83" s="376"/>
      <c r="F83" s="376"/>
      <c r="H83" s="97" t="e">
        <f>F83*#REF!</f>
        <v>#REF!</v>
      </c>
    </row>
    <row r="84" spans="1:8" ht="15">
      <c r="A84" s="16"/>
      <c r="B84" s="377"/>
      <c r="C84" s="377"/>
      <c r="D84" s="377"/>
      <c r="E84" s="377"/>
      <c r="F84" s="377"/>
      <c r="H84" s="97" t="e">
        <f>F84*#REF!</f>
        <v>#REF!</v>
      </c>
    </row>
    <row r="85" spans="1:8" ht="15">
      <c r="A85" s="11">
        <v>9</v>
      </c>
      <c r="B85" s="107">
        <v>9</v>
      </c>
      <c r="C85" s="372" t="s">
        <v>71</v>
      </c>
      <c r="D85" s="372"/>
      <c r="E85" s="372"/>
      <c r="F85" s="372"/>
      <c r="H85" s="97" t="e">
        <f>F85*#REF!</f>
        <v>#REF!</v>
      </c>
    </row>
    <row r="86" spans="1:8" ht="15">
      <c r="A86" s="13" t="s">
        <v>338</v>
      </c>
      <c r="B86" s="108">
        <v>901</v>
      </c>
      <c r="C86" s="369" t="s">
        <v>72</v>
      </c>
      <c r="D86" s="369"/>
      <c r="E86" s="369"/>
      <c r="F86" s="369"/>
      <c r="H86" s="97" t="e">
        <f>F86*#REF!</f>
        <v>#REF!</v>
      </c>
    </row>
    <row r="87" spans="1:9" s="1" customFormat="1" ht="48">
      <c r="A87" s="189" t="s">
        <v>339</v>
      </c>
      <c r="B87" s="223">
        <v>90101</v>
      </c>
      <c r="C87" s="191" t="s">
        <v>767</v>
      </c>
      <c r="D87" s="221" t="s">
        <v>10</v>
      </c>
      <c r="E87" s="211" t="s">
        <v>696</v>
      </c>
      <c r="F87" s="196">
        <v>606.31</v>
      </c>
      <c r="H87" s="6" t="e">
        <f>F87*#REF!</f>
        <v>#REF!</v>
      </c>
      <c r="I87" s="98">
        <v>30.26</v>
      </c>
    </row>
    <row r="88" spans="1:8" ht="15">
      <c r="A88" s="13" t="s">
        <v>340</v>
      </c>
      <c r="B88" s="108">
        <v>902</v>
      </c>
      <c r="C88" s="15" t="s">
        <v>73</v>
      </c>
      <c r="D88" s="135"/>
      <c r="E88" s="211"/>
      <c r="F88" s="196"/>
      <c r="H88" s="97" t="e">
        <f>F88*#REF!</f>
        <v>#REF!</v>
      </c>
    </row>
    <row r="89" spans="1:8" s="1" customFormat="1" ht="24">
      <c r="A89" s="189" t="s">
        <v>341</v>
      </c>
      <c r="B89" s="222">
        <v>90212</v>
      </c>
      <c r="C89" s="191" t="s">
        <v>768</v>
      </c>
      <c r="D89" s="221" t="s">
        <v>10</v>
      </c>
      <c r="E89" s="211" t="s">
        <v>696</v>
      </c>
      <c r="F89" s="196">
        <v>606.31</v>
      </c>
      <c r="H89" s="6" t="e">
        <f>F89*#REF!</f>
        <v>#REF!</v>
      </c>
    </row>
    <row r="90" spans="1:8" ht="15">
      <c r="A90" s="13" t="s">
        <v>342</v>
      </c>
      <c r="B90" s="108" t="s">
        <v>74</v>
      </c>
      <c r="C90" s="369" t="s">
        <v>75</v>
      </c>
      <c r="D90" s="369"/>
      <c r="E90" s="369"/>
      <c r="F90" s="369"/>
      <c r="H90" s="97" t="e">
        <f>F90*#REF!</f>
        <v>#REF!</v>
      </c>
    </row>
    <row r="91" spans="1:8" ht="24">
      <c r="A91" s="110" t="s">
        <v>343</v>
      </c>
      <c r="B91" s="112">
        <v>90314</v>
      </c>
      <c r="C91" s="111" t="s">
        <v>507</v>
      </c>
      <c r="D91" s="112" t="s">
        <v>17</v>
      </c>
      <c r="E91" s="113" t="s">
        <v>655</v>
      </c>
      <c r="F91" s="195">
        <v>171.63</v>
      </c>
      <c r="H91" s="97" t="e">
        <f>F91*#REF!</f>
        <v>#REF!</v>
      </c>
    </row>
    <row r="92" spans="1:8" ht="24">
      <c r="A92" s="110" t="s">
        <v>344</v>
      </c>
      <c r="B92" s="138">
        <v>90305</v>
      </c>
      <c r="C92" s="111" t="s">
        <v>76</v>
      </c>
      <c r="D92" s="112" t="s">
        <v>17</v>
      </c>
      <c r="E92" s="113" t="s">
        <v>656</v>
      </c>
      <c r="F92" s="195">
        <v>59.14</v>
      </c>
      <c r="H92" s="97" t="e">
        <f>F92*#REF!</f>
        <v>#REF!</v>
      </c>
    </row>
    <row r="93" spans="1:8" ht="15">
      <c r="A93" s="13" t="s">
        <v>345</v>
      </c>
      <c r="B93" s="108" t="s">
        <v>77</v>
      </c>
      <c r="C93" s="369" t="s">
        <v>78</v>
      </c>
      <c r="D93" s="369"/>
      <c r="E93" s="369"/>
      <c r="F93" s="369"/>
      <c r="H93" s="97" t="e">
        <f>F93*#REF!</f>
        <v>#REF!</v>
      </c>
    </row>
    <row r="94" spans="1:8" ht="36">
      <c r="A94" s="110" t="s">
        <v>346</v>
      </c>
      <c r="B94" s="142">
        <v>90403</v>
      </c>
      <c r="C94" s="111" t="s">
        <v>79</v>
      </c>
      <c r="D94" s="112" t="s">
        <v>17</v>
      </c>
      <c r="E94" s="113" t="s">
        <v>623</v>
      </c>
      <c r="F94" s="195">
        <v>91.5</v>
      </c>
      <c r="H94" s="97" t="e">
        <f>F94*#REF!</f>
        <v>#REF!</v>
      </c>
    </row>
    <row r="95" spans="1:8" ht="15">
      <c r="A95" s="110" t="s">
        <v>347</v>
      </c>
      <c r="B95" s="138">
        <v>130317</v>
      </c>
      <c r="C95" s="111" t="s">
        <v>769</v>
      </c>
      <c r="D95" s="112" t="s">
        <v>17</v>
      </c>
      <c r="E95" s="113" t="s">
        <v>636</v>
      </c>
      <c r="F95" s="195">
        <v>91.5</v>
      </c>
      <c r="H95" s="97" t="e">
        <f>F95*#REF!</f>
        <v>#REF!</v>
      </c>
    </row>
    <row r="96" spans="1:8" ht="15">
      <c r="A96" s="13" t="s">
        <v>348</v>
      </c>
      <c r="B96" s="108" t="s">
        <v>80</v>
      </c>
      <c r="C96" s="369" t="s">
        <v>81</v>
      </c>
      <c r="D96" s="369"/>
      <c r="E96" s="369"/>
      <c r="F96" s="369"/>
      <c r="H96" s="97" t="e">
        <f>F96*#REF!</f>
        <v>#REF!</v>
      </c>
    </row>
    <row r="97" spans="1:8" ht="15">
      <c r="A97" s="110" t="s">
        <v>349</v>
      </c>
      <c r="B97" s="142">
        <v>90511</v>
      </c>
      <c r="C97" s="111" t="s">
        <v>82</v>
      </c>
      <c r="D97" s="112" t="s">
        <v>10</v>
      </c>
      <c r="E97" s="113" t="s">
        <v>657</v>
      </c>
      <c r="F97" s="195">
        <v>239.94</v>
      </c>
      <c r="H97" s="97" t="e">
        <f>F97*#REF!</f>
        <v>#REF!</v>
      </c>
    </row>
    <row r="98" spans="1:8" ht="15">
      <c r="A98" s="110" t="s">
        <v>350</v>
      </c>
      <c r="B98" s="138">
        <v>90512</v>
      </c>
      <c r="C98" s="111" t="s">
        <v>83</v>
      </c>
      <c r="D98" s="112" t="s">
        <v>23</v>
      </c>
      <c r="E98" s="113" t="s">
        <v>658</v>
      </c>
      <c r="F98" s="195">
        <v>12.58</v>
      </c>
      <c r="H98" s="97" t="e">
        <f>F98*#REF!</f>
        <v>#REF!</v>
      </c>
    </row>
    <row r="99" spans="1:8" ht="15">
      <c r="A99" s="16"/>
      <c r="B99" s="375"/>
      <c r="C99" s="375"/>
      <c r="D99" s="375"/>
      <c r="E99" s="375"/>
      <c r="F99" s="375"/>
      <c r="H99" s="97" t="e">
        <f>F99*#REF!</f>
        <v>#REF!</v>
      </c>
    </row>
    <row r="100" spans="1:8" ht="15">
      <c r="A100" s="16"/>
      <c r="B100" s="375"/>
      <c r="C100" s="375"/>
      <c r="D100" s="375"/>
      <c r="E100" s="375"/>
      <c r="F100" s="375"/>
      <c r="H100" s="97" t="e">
        <f>F100*#REF!</f>
        <v>#REF!</v>
      </c>
    </row>
    <row r="101" spans="1:8" ht="15">
      <c r="A101" s="11">
        <v>10</v>
      </c>
      <c r="B101" s="107" t="s">
        <v>85</v>
      </c>
      <c r="C101" s="372" t="s">
        <v>86</v>
      </c>
      <c r="D101" s="372"/>
      <c r="E101" s="372"/>
      <c r="F101" s="372"/>
      <c r="H101" s="97" t="e">
        <f>F101*#REF!</f>
        <v>#REF!</v>
      </c>
    </row>
    <row r="102" spans="1:8" ht="15">
      <c r="A102" s="13" t="s">
        <v>351</v>
      </c>
      <c r="B102" s="108" t="s">
        <v>87</v>
      </c>
      <c r="C102" s="369" t="s">
        <v>88</v>
      </c>
      <c r="D102" s="369"/>
      <c r="E102" s="369"/>
      <c r="F102" s="369"/>
      <c r="H102" s="97" t="e">
        <f>F102*#REF!</f>
        <v>#REF!</v>
      </c>
    </row>
    <row r="103" spans="1:8" ht="36">
      <c r="A103" s="110" t="s">
        <v>352</v>
      </c>
      <c r="B103" s="138" t="s">
        <v>511</v>
      </c>
      <c r="C103" s="111" t="s">
        <v>89</v>
      </c>
      <c r="D103" s="112" t="s">
        <v>10</v>
      </c>
      <c r="E103" s="113" t="s">
        <v>659</v>
      </c>
      <c r="F103" s="195">
        <v>12.8</v>
      </c>
      <c r="H103" s="97" t="e">
        <f>F103*#REF!</f>
        <v>#REF!</v>
      </c>
    </row>
    <row r="104" spans="1:8" ht="15">
      <c r="A104" s="13" t="s">
        <v>353</v>
      </c>
      <c r="B104" s="108" t="s">
        <v>90</v>
      </c>
      <c r="C104" s="369" t="s">
        <v>91</v>
      </c>
      <c r="D104" s="369"/>
      <c r="E104" s="369"/>
      <c r="F104" s="369"/>
      <c r="H104" s="97" t="e">
        <f>F104*#REF!</f>
        <v>#REF!</v>
      </c>
    </row>
    <row r="105" spans="1:8" ht="24">
      <c r="A105" s="110" t="s">
        <v>354</v>
      </c>
      <c r="B105" s="142">
        <v>100203</v>
      </c>
      <c r="C105" s="111" t="s">
        <v>720</v>
      </c>
      <c r="D105" s="112" t="s">
        <v>10</v>
      </c>
      <c r="E105" s="113" t="s">
        <v>721</v>
      </c>
      <c r="F105" s="195">
        <v>137.03</v>
      </c>
      <c r="H105" s="97" t="e">
        <f>F105*#REF!</f>
        <v>#REF!</v>
      </c>
    </row>
    <row r="106" spans="1:8" ht="15">
      <c r="A106" s="16"/>
      <c r="B106" s="376"/>
      <c r="C106" s="376"/>
      <c r="D106" s="376"/>
      <c r="E106" s="376"/>
      <c r="F106" s="376"/>
      <c r="H106" s="97" t="e">
        <f>F106*#REF!</f>
        <v>#REF!</v>
      </c>
    </row>
    <row r="107" spans="1:8" ht="15">
      <c r="A107" s="16"/>
      <c r="B107" s="380"/>
      <c r="C107" s="380"/>
      <c r="D107" s="380"/>
      <c r="E107" s="380"/>
      <c r="F107" s="380"/>
      <c r="H107" s="97" t="e">
        <f>F107*#REF!</f>
        <v>#REF!</v>
      </c>
    </row>
    <row r="108" spans="1:8" ht="15">
      <c r="A108" s="11">
        <v>11</v>
      </c>
      <c r="B108" s="107" t="s">
        <v>93</v>
      </c>
      <c r="C108" s="382" t="s">
        <v>94</v>
      </c>
      <c r="D108" s="382"/>
      <c r="E108" s="382"/>
      <c r="F108" s="382"/>
      <c r="H108" s="97" t="e">
        <f>F108*#REF!</f>
        <v>#REF!</v>
      </c>
    </row>
    <row r="109" spans="1:8" ht="15">
      <c r="A109" s="13" t="s">
        <v>355</v>
      </c>
      <c r="B109" s="129" t="s">
        <v>476</v>
      </c>
      <c r="C109" s="373" t="s">
        <v>96</v>
      </c>
      <c r="D109" s="373"/>
      <c r="E109" s="373"/>
      <c r="F109" s="373"/>
      <c r="H109" s="97" t="e">
        <f>F109*#REF!</f>
        <v>#REF!</v>
      </c>
    </row>
    <row r="110" spans="1:8" ht="24">
      <c r="A110" s="110" t="s">
        <v>356</v>
      </c>
      <c r="B110" s="142">
        <v>110201</v>
      </c>
      <c r="C110" s="111" t="s">
        <v>97</v>
      </c>
      <c r="D110" s="112" t="s">
        <v>10</v>
      </c>
      <c r="E110" s="113" t="s">
        <v>660</v>
      </c>
      <c r="F110" s="195">
        <v>436.87</v>
      </c>
      <c r="H110" s="97" t="e">
        <f>F110*#REF!</f>
        <v>#REF!</v>
      </c>
    </row>
    <row r="111" spans="1:8" ht="15">
      <c r="A111" s="16"/>
      <c r="B111" s="376"/>
      <c r="C111" s="376"/>
      <c r="D111" s="376"/>
      <c r="E111" s="376"/>
      <c r="F111" s="376"/>
      <c r="H111" s="97" t="e">
        <f>F111*#REF!</f>
        <v>#REF!</v>
      </c>
    </row>
    <row r="112" spans="1:8" ht="15">
      <c r="A112" s="16"/>
      <c r="B112" s="380"/>
      <c r="C112" s="380"/>
      <c r="D112" s="380"/>
      <c r="E112" s="380"/>
      <c r="F112" s="380"/>
      <c r="H112" s="97" t="e">
        <f>F112*#REF!</f>
        <v>#REF!</v>
      </c>
    </row>
    <row r="113" spans="1:8" ht="15">
      <c r="A113" s="11">
        <v>12</v>
      </c>
      <c r="B113" s="107" t="s">
        <v>99</v>
      </c>
      <c r="C113" s="372" t="s">
        <v>100</v>
      </c>
      <c r="D113" s="372"/>
      <c r="E113" s="372"/>
      <c r="F113" s="372"/>
      <c r="H113" s="97" t="e">
        <f>F113*#REF!</f>
        <v>#REF!</v>
      </c>
    </row>
    <row r="114" spans="1:8" ht="15">
      <c r="A114" s="13" t="s">
        <v>357</v>
      </c>
      <c r="B114" s="108" t="s">
        <v>101</v>
      </c>
      <c r="C114" s="369" t="s">
        <v>95</v>
      </c>
      <c r="D114" s="369"/>
      <c r="E114" s="369"/>
      <c r="F114" s="369"/>
      <c r="H114" s="97" t="e">
        <f>F114*#REF!</f>
        <v>#REF!</v>
      </c>
    </row>
    <row r="115" spans="1:8" ht="409.5">
      <c r="A115" s="110" t="s">
        <v>358</v>
      </c>
      <c r="B115" s="142">
        <v>120101</v>
      </c>
      <c r="C115" s="113" t="s">
        <v>102</v>
      </c>
      <c r="D115" s="112" t="s">
        <v>10</v>
      </c>
      <c r="E115" s="113" t="s">
        <v>762</v>
      </c>
      <c r="F115" s="195">
        <v>755.36</v>
      </c>
      <c r="H115" s="97" t="e">
        <f>F115*#REF!</f>
        <v>#REF!</v>
      </c>
    </row>
    <row r="116" spans="1:8" ht="15">
      <c r="A116" s="13" t="s">
        <v>359</v>
      </c>
      <c r="B116" s="108" t="s">
        <v>103</v>
      </c>
      <c r="C116" s="369" t="s">
        <v>104</v>
      </c>
      <c r="D116" s="369"/>
      <c r="E116" s="369"/>
      <c r="F116" s="369"/>
      <c r="H116" s="97" t="e">
        <f>F116*#REF!</f>
        <v>#REF!</v>
      </c>
    </row>
    <row r="117" spans="1:8" ht="348">
      <c r="A117" s="110" t="s">
        <v>360</v>
      </c>
      <c r="B117" s="142">
        <v>120236</v>
      </c>
      <c r="C117" s="111" t="s">
        <v>105</v>
      </c>
      <c r="D117" s="112" t="s">
        <v>10</v>
      </c>
      <c r="E117" s="113" t="s">
        <v>644</v>
      </c>
      <c r="F117" s="195">
        <v>809.7</v>
      </c>
      <c r="H117" s="97" t="e">
        <f>F117*#REF!</f>
        <v>#REF!</v>
      </c>
    </row>
    <row r="118" spans="1:8" ht="15">
      <c r="A118" s="13" t="s">
        <v>361</v>
      </c>
      <c r="B118" s="108" t="s">
        <v>106</v>
      </c>
      <c r="C118" s="369" t="s">
        <v>107</v>
      </c>
      <c r="D118" s="369"/>
      <c r="E118" s="369"/>
      <c r="F118" s="369"/>
      <c r="H118" s="97" t="e">
        <f>F118*#REF!</f>
        <v>#REF!</v>
      </c>
    </row>
    <row r="119" spans="1:8" ht="348">
      <c r="A119" s="110" t="s">
        <v>362</v>
      </c>
      <c r="B119" s="142">
        <v>120301</v>
      </c>
      <c r="C119" s="113" t="s">
        <v>108</v>
      </c>
      <c r="D119" s="112" t="s">
        <v>10</v>
      </c>
      <c r="E119" s="113" t="s">
        <v>643</v>
      </c>
      <c r="F119" s="195">
        <v>809.7</v>
      </c>
      <c r="H119" s="97" t="e">
        <f>F119*#REF!</f>
        <v>#REF!</v>
      </c>
    </row>
    <row r="120" spans="1:8" ht="409.5">
      <c r="A120" s="110" t="s">
        <v>363</v>
      </c>
      <c r="B120" s="142">
        <v>120303</v>
      </c>
      <c r="C120" s="113" t="s">
        <v>109</v>
      </c>
      <c r="D120" s="112" t="s">
        <v>10</v>
      </c>
      <c r="E120" s="113" t="s">
        <v>684</v>
      </c>
      <c r="F120" s="195">
        <v>755.36</v>
      </c>
      <c r="H120" s="97" t="e">
        <f>F120*#REF!</f>
        <v>#REF!</v>
      </c>
    </row>
    <row r="121" spans="1:8" ht="15">
      <c r="A121" s="16"/>
      <c r="B121" s="376" t="s">
        <v>110</v>
      </c>
      <c r="C121" s="376"/>
      <c r="D121" s="376"/>
      <c r="E121" s="376"/>
      <c r="F121" s="376"/>
      <c r="H121" s="97" t="e">
        <f>F121*#REF!</f>
        <v>#REF!</v>
      </c>
    </row>
    <row r="122" spans="1:8" ht="15">
      <c r="A122" s="16"/>
      <c r="B122" s="377"/>
      <c r="C122" s="377"/>
      <c r="D122" s="377"/>
      <c r="E122" s="377"/>
      <c r="F122" s="377"/>
      <c r="H122" s="97" t="e">
        <f>F122*#REF!</f>
        <v>#REF!</v>
      </c>
    </row>
    <row r="123" spans="1:8" ht="15">
      <c r="A123" s="11">
        <v>13</v>
      </c>
      <c r="B123" s="107" t="s">
        <v>111</v>
      </c>
      <c r="C123" s="372" t="s">
        <v>112</v>
      </c>
      <c r="D123" s="372"/>
      <c r="E123" s="372"/>
      <c r="F123" s="372"/>
      <c r="H123" s="97" t="e">
        <f>F123*#REF!</f>
        <v>#REF!</v>
      </c>
    </row>
    <row r="124" spans="1:8" ht="15">
      <c r="A124" s="13" t="s">
        <v>364</v>
      </c>
      <c r="B124" s="108" t="s">
        <v>113</v>
      </c>
      <c r="C124" s="369" t="s">
        <v>114</v>
      </c>
      <c r="D124" s="369"/>
      <c r="E124" s="369"/>
      <c r="F124" s="369"/>
      <c r="H124" s="97" t="e">
        <f>F124*#REF!</f>
        <v>#REF!</v>
      </c>
    </row>
    <row r="125" spans="1:8" s="1" customFormat="1" ht="24">
      <c r="A125" s="189" t="s">
        <v>365</v>
      </c>
      <c r="B125" s="223">
        <v>130104</v>
      </c>
      <c r="C125" s="191" t="s">
        <v>115</v>
      </c>
      <c r="D125" s="221" t="s">
        <v>10</v>
      </c>
      <c r="E125" s="211" t="s">
        <v>742</v>
      </c>
      <c r="F125" s="196">
        <v>191.62</v>
      </c>
      <c r="H125" s="6" t="e">
        <f>F125*#REF!</f>
        <v>#REF!</v>
      </c>
    </row>
    <row r="126" spans="1:8" s="1" customFormat="1" ht="15">
      <c r="A126" s="189" t="s">
        <v>366</v>
      </c>
      <c r="B126" s="223">
        <v>130110</v>
      </c>
      <c r="C126" s="191" t="s">
        <v>116</v>
      </c>
      <c r="D126" s="221" t="s">
        <v>10</v>
      </c>
      <c r="E126" s="211" t="s">
        <v>661</v>
      </c>
      <c r="F126" s="196">
        <v>465.24</v>
      </c>
      <c r="H126" s="6" t="e">
        <f>F126*#REF!</f>
        <v>#REF!</v>
      </c>
    </row>
    <row r="127" spans="1:8" ht="24">
      <c r="A127" s="110" t="s">
        <v>708</v>
      </c>
      <c r="B127" s="142">
        <v>40246</v>
      </c>
      <c r="C127" s="111" t="s">
        <v>36</v>
      </c>
      <c r="D127" s="112" t="s">
        <v>35</v>
      </c>
      <c r="E127" s="229" t="s">
        <v>770</v>
      </c>
      <c r="F127" s="195">
        <v>953.38</v>
      </c>
      <c r="H127" s="97"/>
    </row>
    <row r="128" spans="1:8" ht="15">
      <c r="A128" s="13" t="s">
        <v>367</v>
      </c>
      <c r="B128" s="108" t="s">
        <v>117</v>
      </c>
      <c r="C128" s="369" t="s">
        <v>104</v>
      </c>
      <c r="D128" s="369"/>
      <c r="E128" s="369"/>
      <c r="F128" s="369"/>
      <c r="H128" s="97" t="e">
        <f>F128*#REF!</f>
        <v>#REF!</v>
      </c>
    </row>
    <row r="129" spans="1:8" ht="48">
      <c r="A129" s="110" t="s">
        <v>368</v>
      </c>
      <c r="B129" s="138">
        <v>130208</v>
      </c>
      <c r="C129" s="111" t="s">
        <v>538</v>
      </c>
      <c r="D129" s="112" t="s">
        <v>17</v>
      </c>
      <c r="E129" s="113" t="s">
        <v>685</v>
      </c>
      <c r="F129" s="195">
        <v>95.69</v>
      </c>
      <c r="H129" s="97" t="e">
        <f>F129*#REF!</f>
        <v>#REF!</v>
      </c>
    </row>
    <row r="130" spans="1:8" ht="72">
      <c r="A130" s="110" t="s">
        <v>369</v>
      </c>
      <c r="B130" s="142">
        <v>130209</v>
      </c>
      <c r="C130" s="111" t="s">
        <v>537</v>
      </c>
      <c r="D130" s="112" t="s">
        <v>10</v>
      </c>
      <c r="E130" s="113" t="s">
        <v>686</v>
      </c>
      <c r="F130" s="195">
        <v>318.66</v>
      </c>
      <c r="H130" s="97" t="e">
        <f>F130*#REF!</f>
        <v>#REF!</v>
      </c>
    </row>
    <row r="131" spans="1:8" s="1" customFormat="1" ht="36">
      <c r="A131" s="189" t="s">
        <v>370</v>
      </c>
      <c r="B131" s="223">
        <v>130219</v>
      </c>
      <c r="C131" s="191" t="s">
        <v>118</v>
      </c>
      <c r="D131" s="221" t="s">
        <v>10</v>
      </c>
      <c r="E131" s="211" t="s">
        <v>661</v>
      </c>
      <c r="F131" s="196">
        <v>465.24</v>
      </c>
      <c r="H131" s="6" t="e">
        <f>F131*#REF!</f>
        <v>#REF!</v>
      </c>
    </row>
    <row r="132" spans="1:8" s="1" customFormat="1" ht="48">
      <c r="A132" s="189" t="s">
        <v>514</v>
      </c>
      <c r="B132" s="223">
        <v>130230</v>
      </c>
      <c r="C132" s="191" t="s">
        <v>509</v>
      </c>
      <c r="D132" s="221" t="s">
        <v>10</v>
      </c>
      <c r="E132" s="211" t="s">
        <v>742</v>
      </c>
      <c r="F132" s="230">
        <v>191.62</v>
      </c>
      <c r="H132" s="6" t="e">
        <f>F132*#REF!</f>
        <v>#REF!</v>
      </c>
    </row>
    <row r="133" spans="1:8" ht="15">
      <c r="A133" s="13" t="s">
        <v>371</v>
      </c>
      <c r="B133" s="108" t="s">
        <v>119</v>
      </c>
      <c r="C133" s="369" t="s">
        <v>120</v>
      </c>
      <c r="D133" s="369"/>
      <c r="E133" s="369"/>
      <c r="F133" s="369"/>
      <c r="H133" s="97" t="e">
        <f>F133*#REF!</f>
        <v>#REF!</v>
      </c>
    </row>
    <row r="134" spans="1:8" ht="15">
      <c r="A134" s="110" t="s">
        <v>372</v>
      </c>
      <c r="B134" s="138">
        <v>130308</v>
      </c>
      <c r="C134" s="115" t="s">
        <v>508</v>
      </c>
      <c r="D134" s="112" t="s">
        <v>17</v>
      </c>
      <c r="E134" s="113" t="s">
        <v>662</v>
      </c>
      <c r="F134" s="195">
        <v>35.2</v>
      </c>
      <c r="H134" s="97" t="e">
        <f>F134*#REF!</f>
        <v>#REF!</v>
      </c>
    </row>
    <row r="135" spans="1:8" ht="15">
      <c r="A135" s="110" t="s">
        <v>373</v>
      </c>
      <c r="B135" s="142">
        <v>130317</v>
      </c>
      <c r="C135" s="111" t="s">
        <v>121</v>
      </c>
      <c r="D135" s="112" t="s">
        <v>17</v>
      </c>
      <c r="E135" s="113" t="s">
        <v>663</v>
      </c>
      <c r="F135" s="195">
        <v>43.7</v>
      </c>
      <c r="H135" s="97" t="e">
        <f>F135*#REF!</f>
        <v>#REF!</v>
      </c>
    </row>
    <row r="136" spans="1:8" ht="72">
      <c r="A136" s="110" t="s">
        <v>374</v>
      </c>
      <c r="B136" s="138">
        <v>130321</v>
      </c>
      <c r="C136" s="111" t="s">
        <v>122</v>
      </c>
      <c r="D136" s="112" t="s">
        <v>17</v>
      </c>
      <c r="E136" s="113" t="s">
        <v>637</v>
      </c>
      <c r="F136" s="195">
        <v>64.4</v>
      </c>
      <c r="H136" s="97" t="e">
        <f>F136*#REF!</f>
        <v>#REF!</v>
      </c>
    </row>
    <row r="137" spans="1:8" ht="15">
      <c r="A137" s="16"/>
      <c r="B137" s="376" t="s">
        <v>123</v>
      </c>
      <c r="C137" s="376"/>
      <c r="D137" s="376"/>
      <c r="E137" s="376"/>
      <c r="F137" s="376"/>
      <c r="H137" s="97" t="e">
        <f>F137*#REF!</f>
        <v>#REF!</v>
      </c>
    </row>
    <row r="138" spans="1:8" ht="15">
      <c r="A138" s="16"/>
      <c r="B138" s="380"/>
      <c r="C138" s="380"/>
      <c r="D138" s="380"/>
      <c r="E138" s="380"/>
      <c r="F138" s="380"/>
      <c r="H138" s="97" t="e">
        <f>F138*#REF!</f>
        <v>#REF!</v>
      </c>
    </row>
    <row r="139" spans="1:8" ht="15">
      <c r="A139" s="11">
        <v>14</v>
      </c>
      <c r="B139" s="107" t="s">
        <v>124</v>
      </c>
      <c r="C139" s="372" t="s">
        <v>125</v>
      </c>
      <c r="D139" s="372"/>
      <c r="E139" s="372"/>
      <c r="F139" s="372"/>
      <c r="H139" s="97" t="e">
        <f>F139*#REF!</f>
        <v>#REF!</v>
      </c>
    </row>
    <row r="140" spans="1:8" ht="15">
      <c r="A140" s="13" t="s">
        <v>375</v>
      </c>
      <c r="B140" s="14">
        <v>1402</v>
      </c>
      <c r="C140" s="369" t="s">
        <v>126</v>
      </c>
      <c r="D140" s="369"/>
      <c r="E140" s="369"/>
      <c r="F140" s="369"/>
      <c r="H140" s="97" t="e">
        <f>F140*#REF!</f>
        <v>#REF!</v>
      </c>
    </row>
    <row r="141" spans="1:8" ht="48">
      <c r="A141" s="110" t="s">
        <v>376</v>
      </c>
      <c r="B141" s="138">
        <v>140207</v>
      </c>
      <c r="C141" s="111" t="s">
        <v>127</v>
      </c>
      <c r="D141" s="112" t="s">
        <v>8</v>
      </c>
      <c r="E141" s="113" t="s">
        <v>638</v>
      </c>
      <c r="F141" s="195">
        <v>1</v>
      </c>
      <c r="H141" s="97" t="e">
        <f>F141*#REF!</f>
        <v>#REF!</v>
      </c>
    </row>
    <row r="142" spans="1:8" ht="48">
      <c r="A142" s="110" t="s">
        <v>377</v>
      </c>
      <c r="B142" s="138">
        <v>140209</v>
      </c>
      <c r="C142" s="111" t="s">
        <v>128</v>
      </c>
      <c r="D142" s="112" t="s">
        <v>8</v>
      </c>
      <c r="E142" s="113" t="s">
        <v>638</v>
      </c>
      <c r="F142" s="195">
        <v>1</v>
      </c>
      <c r="H142" s="97" t="e">
        <f>F142*#REF!</f>
        <v>#REF!</v>
      </c>
    </row>
    <row r="143" spans="1:8" ht="15">
      <c r="A143" s="13" t="s">
        <v>378</v>
      </c>
      <c r="B143" s="14">
        <v>1411</v>
      </c>
      <c r="C143" s="369" t="s">
        <v>129</v>
      </c>
      <c r="D143" s="369"/>
      <c r="E143" s="369"/>
      <c r="F143" s="369"/>
      <c r="H143" s="97" t="e">
        <f>F143*#REF!</f>
        <v>#REF!</v>
      </c>
    </row>
    <row r="144" spans="1:8" ht="48">
      <c r="A144" s="110" t="s">
        <v>379</v>
      </c>
      <c r="B144" s="138">
        <v>141104</v>
      </c>
      <c r="C144" s="111" t="s">
        <v>130</v>
      </c>
      <c r="D144" s="112" t="s">
        <v>8</v>
      </c>
      <c r="E144" s="113" t="s">
        <v>638</v>
      </c>
      <c r="F144" s="195">
        <v>1</v>
      </c>
      <c r="H144" s="97" t="e">
        <f>F144*#REF!</f>
        <v>#REF!</v>
      </c>
    </row>
    <row r="145" spans="1:8" ht="15">
      <c r="A145" s="13" t="s">
        <v>380</v>
      </c>
      <c r="B145" s="129" t="s">
        <v>228</v>
      </c>
      <c r="C145" s="369" t="s">
        <v>588</v>
      </c>
      <c r="D145" s="369"/>
      <c r="E145" s="369"/>
      <c r="F145" s="369"/>
      <c r="H145" s="97" t="e">
        <f>F145*#REF!</f>
        <v>#REF!</v>
      </c>
    </row>
    <row r="146" spans="1:8" s="1" customFormat="1" ht="24">
      <c r="A146" s="189" t="s">
        <v>381</v>
      </c>
      <c r="B146" s="222">
        <v>141409</v>
      </c>
      <c r="C146" s="190" t="s">
        <v>131</v>
      </c>
      <c r="D146" s="221" t="s">
        <v>17</v>
      </c>
      <c r="E146" s="211" t="s">
        <v>638</v>
      </c>
      <c r="F146" s="196">
        <v>1.84</v>
      </c>
      <c r="H146" s="6" t="e">
        <f>F146*#REF!</f>
        <v>#REF!</v>
      </c>
    </row>
    <row r="147" spans="1:8" s="1" customFormat="1" ht="24">
      <c r="A147" s="189" t="s">
        <v>745</v>
      </c>
      <c r="B147" s="222">
        <v>141410</v>
      </c>
      <c r="C147" s="190" t="s">
        <v>132</v>
      </c>
      <c r="D147" s="221" t="s">
        <v>17</v>
      </c>
      <c r="E147" s="211" t="s">
        <v>638</v>
      </c>
      <c r="F147" s="196">
        <v>92.52</v>
      </c>
      <c r="H147" s="6" t="e">
        <f>F147*#REF!</f>
        <v>#REF!</v>
      </c>
    </row>
    <row r="148" spans="1:8" s="1" customFormat="1" ht="24">
      <c r="A148" s="189" t="s">
        <v>746</v>
      </c>
      <c r="B148" s="222">
        <v>141413</v>
      </c>
      <c r="C148" s="190" t="s">
        <v>473</v>
      </c>
      <c r="D148" s="221" t="s">
        <v>17</v>
      </c>
      <c r="E148" s="211" t="s">
        <v>638</v>
      </c>
      <c r="F148" s="196">
        <v>59.37</v>
      </c>
      <c r="H148" s="6" t="e">
        <f>F148*#REF!</f>
        <v>#REF!</v>
      </c>
    </row>
    <row r="149" spans="1:8" s="1" customFormat="1" ht="24">
      <c r="A149" s="189" t="s">
        <v>747</v>
      </c>
      <c r="B149" s="222">
        <v>141415</v>
      </c>
      <c r="C149" s="190" t="s">
        <v>585</v>
      </c>
      <c r="D149" s="221" t="s">
        <v>17</v>
      </c>
      <c r="E149" s="211" t="s">
        <v>638</v>
      </c>
      <c r="F149" s="196">
        <v>84.8</v>
      </c>
      <c r="H149" s="6" t="e">
        <f>F149*#REF!</f>
        <v>#REF!</v>
      </c>
    </row>
    <row r="150" spans="1:8" s="1" customFormat="1" ht="24">
      <c r="A150" s="189" t="s">
        <v>748</v>
      </c>
      <c r="B150" s="222">
        <v>142111</v>
      </c>
      <c r="C150" s="190" t="s">
        <v>743</v>
      </c>
      <c r="D150" s="221" t="s">
        <v>8</v>
      </c>
      <c r="E150" s="211" t="s">
        <v>638</v>
      </c>
      <c r="F150" s="196">
        <v>6</v>
      </c>
      <c r="H150" s="6" t="e">
        <f>F150*#REF!</f>
        <v>#REF!</v>
      </c>
    </row>
    <row r="151" spans="1:8" s="1" customFormat="1" ht="15">
      <c r="A151" s="189" t="s">
        <v>749</v>
      </c>
      <c r="B151" s="222">
        <v>142107</v>
      </c>
      <c r="C151" s="190" t="s">
        <v>744</v>
      </c>
      <c r="D151" s="221" t="s">
        <v>8</v>
      </c>
      <c r="E151" s="211" t="s">
        <v>638</v>
      </c>
      <c r="F151" s="196">
        <v>3</v>
      </c>
      <c r="H151" s="6" t="e">
        <f>F151*#REF!</f>
        <v>#REF!</v>
      </c>
    </row>
    <row r="152" spans="1:8" ht="15">
      <c r="A152" s="189" t="s">
        <v>750</v>
      </c>
      <c r="B152" s="138">
        <v>142118</v>
      </c>
      <c r="C152" s="116" t="s">
        <v>136</v>
      </c>
      <c r="D152" s="112" t="s">
        <v>8</v>
      </c>
      <c r="E152" s="113" t="s">
        <v>638</v>
      </c>
      <c r="F152" s="195">
        <v>23</v>
      </c>
      <c r="H152" s="97" t="e">
        <f>F152*#REF!</f>
        <v>#REF!</v>
      </c>
    </row>
    <row r="153" spans="1:8" ht="15">
      <c r="A153" s="189" t="s">
        <v>751</v>
      </c>
      <c r="B153" s="146">
        <v>141529</v>
      </c>
      <c r="C153" s="116" t="s">
        <v>586</v>
      </c>
      <c r="D153" s="117" t="s">
        <v>8</v>
      </c>
      <c r="E153" s="113" t="s">
        <v>638</v>
      </c>
      <c r="F153" s="197">
        <v>25</v>
      </c>
      <c r="H153" s="97" t="e">
        <f>F153*#REF!</f>
        <v>#REF!</v>
      </c>
    </row>
    <row r="154" spans="1:8" ht="15">
      <c r="A154" s="132" t="s">
        <v>382</v>
      </c>
      <c r="B154" s="14">
        <v>1412</v>
      </c>
      <c r="C154" s="370" t="s">
        <v>593</v>
      </c>
      <c r="D154" s="370"/>
      <c r="E154" s="370"/>
      <c r="F154" s="370"/>
      <c r="H154" s="97" t="e">
        <f>F154*#REF!</f>
        <v>#REF!</v>
      </c>
    </row>
    <row r="155" spans="1:8" ht="15">
      <c r="A155" s="131" t="s">
        <v>383</v>
      </c>
      <c r="B155" s="138">
        <v>141214</v>
      </c>
      <c r="C155" s="111" t="s">
        <v>594</v>
      </c>
      <c r="D155" s="112" t="s">
        <v>17</v>
      </c>
      <c r="E155" s="113" t="s">
        <v>638</v>
      </c>
      <c r="F155" s="195">
        <v>1</v>
      </c>
      <c r="H155" s="97" t="e">
        <f>F155*#REF!</f>
        <v>#REF!</v>
      </c>
    </row>
    <row r="156" spans="1:8" ht="15">
      <c r="A156" s="131" t="s">
        <v>384</v>
      </c>
      <c r="B156" s="138">
        <v>141215</v>
      </c>
      <c r="C156" s="111" t="s">
        <v>595</v>
      </c>
      <c r="D156" s="112" t="s">
        <v>17</v>
      </c>
      <c r="E156" s="113" t="s">
        <v>638</v>
      </c>
      <c r="F156" s="195">
        <v>0.22</v>
      </c>
      <c r="H156" s="97" t="e">
        <f>F156*#REF!</f>
        <v>#REF!</v>
      </c>
    </row>
    <row r="157" spans="1:8" ht="15">
      <c r="A157" s="132" t="s">
        <v>385</v>
      </c>
      <c r="B157" s="14">
        <v>1703</v>
      </c>
      <c r="C157" s="371" t="s">
        <v>187</v>
      </c>
      <c r="D157" s="371"/>
      <c r="E157" s="371"/>
      <c r="F157" s="371"/>
      <c r="H157" s="97" t="e">
        <f>F157*#REF!</f>
        <v>#REF!</v>
      </c>
    </row>
    <row r="158" spans="1:8" ht="15">
      <c r="A158" s="131" t="s">
        <v>386</v>
      </c>
      <c r="B158" s="138">
        <v>170323</v>
      </c>
      <c r="C158" s="111" t="s">
        <v>589</v>
      </c>
      <c r="D158" s="112" t="s">
        <v>8</v>
      </c>
      <c r="E158" s="113" t="s">
        <v>638</v>
      </c>
      <c r="F158" s="195">
        <v>1</v>
      </c>
      <c r="H158" s="97" t="e">
        <f>F158*#REF!</f>
        <v>#REF!</v>
      </c>
    </row>
    <row r="159" spans="1:8" ht="36">
      <c r="A159" s="131" t="s">
        <v>387</v>
      </c>
      <c r="B159" s="138">
        <v>170317</v>
      </c>
      <c r="C159" s="111" t="s">
        <v>590</v>
      </c>
      <c r="D159" s="112" t="s">
        <v>8</v>
      </c>
      <c r="E159" s="113" t="s">
        <v>638</v>
      </c>
      <c r="F159" s="195">
        <v>10</v>
      </c>
      <c r="H159" s="97" t="e">
        <f>F159*#REF!</f>
        <v>#REF!</v>
      </c>
    </row>
    <row r="160" spans="1:8" ht="15">
      <c r="A160" s="131" t="s">
        <v>752</v>
      </c>
      <c r="B160" s="138">
        <v>170320</v>
      </c>
      <c r="C160" s="111" t="s">
        <v>227</v>
      </c>
      <c r="D160" s="112" t="s">
        <v>8</v>
      </c>
      <c r="E160" s="113" t="s">
        <v>638</v>
      </c>
      <c r="F160" s="195">
        <v>11</v>
      </c>
      <c r="H160" s="97" t="e">
        <f>F160*#REF!</f>
        <v>#REF!</v>
      </c>
    </row>
    <row r="161" spans="1:8" ht="24">
      <c r="A161" s="131" t="s">
        <v>753</v>
      </c>
      <c r="B161" s="138">
        <v>170311</v>
      </c>
      <c r="C161" s="111" t="s">
        <v>591</v>
      </c>
      <c r="D161" s="112" t="s">
        <v>8</v>
      </c>
      <c r="E161" s="113" t="s">
        <v>638</v>
      </c>
      <c r="F161" s="195">
        <v>23</v>
      </c>
      <c r="H161" s="97" t="e">
        <f>F161*#REF!</f>
        <v>#REF!</v>
      </c>
    </row>
    <row r="162" spans="1:8" ht="24">
      <c r="A162" s="131" t="s">
        <v>754</v>
      </c>
      <c r="B162" s="138">
        <v>170331</v>
      </c>
      <c r="C162" s="111" t="s">
        <v>771</v>
      </c>
      <c r="D162" s="112" t="s">
        <v>587</v>
      </c>
      <c r="E162" s="113" t="s">
        <v>638</v>
      </c>
      <c r="F162" s="195">
        <v>2</v>
      </c>
      <c r="H162" s="97" t="e">
        <f>F162*#REF!</f>
        <v>#REF!</v>
      </c>
    </row>
    <row r="163" spans="1:8" ht="15">
      <c r="A163" s="11" t="s">
        <v>388</v>
      </c>
      <c r="B163" s="107"/>
      <c r="C163" s="372" t="s">
        <v>592</v>
      </c>
      <c r="D163" s="372"/>
      <c r="E163" s="372"/>
      <c r="F163" s="372"/>
      <c r="H163" s="97" t="e">
        <f>F163*#REF!</f>
        <v>#REF!</v>
      </c>
    </row>
    <row r="164" spans="1:8" ht="15">
      <c r="A164" s="13" t="s">
        <v>583</v>
      </c>
      <c r="B164" s="14">
        <v>1419</v>
      </c>
      <c r="C164" s="369" t="s">
        <v>133</v>
      </c>
      <c r="D164" s="369"/>
      <c r="E164" s="369"/>
      <c r="F164" s="369"/>
      <c r="H164" s="97" t="e">
        <f>F164*#REF!</f>
        <v>#REF!</v>
      </c>
    </row>
    <row r="165" spans="1:8" s="1" customFormat="1" ht="24">
      <c r="A165" s="189" t="s">
        <v>596</v>
      </c>
      <c r="B165" s="186">
        <v>141906</v>
      </c>
      <c r="C165" s="191" t="s">
        <v>134</v>
      </c>
      <c r="D165" s="185" t="s">
        <v>17</v>
      </c>
      <c r="E165" s="211" t="s">
        <v>638</v>
      </c>
      <c r="F165" s="196">
        <v>86.52</v>
      </c>
      <c r="H165" s="6" t="e">
        <f>F165*#REF!</f>
        <v>#REF!</v>
      </c>
    </row>
    <row r="166" spans="1:8" s="1" customFormat="1" ht="24">
      <c r="A166" s="189" t="s">
        <v>597</v>
      </c>
      <c r="B166" s="186">
        <v>141907</v>
      </c>
      <c r="C166" s="191" t="s">
        <v>135</v>
      </c>
      <c r="D166" s="185" t="s">
        <v>17</v>
      </c>
      <c r="E166" s="211" t="s">
        <v>638</v>
      </c>
      <c r="F166" s="196">
        <v>25.21</v>
      </c>
      <c r="H166" s="6" t="e">
        <f>F166*#REF!</f>
        <v>#REF!</v>
      </c>
    </row>
    <row r="167" spans="1:8" s="1" customFormat="1" ht="24">
      <c r="A167" s="189" t="s">
        <v>598</v>
      </c>
      <c r="B167" s="186">
        <v>141909</v>
      </c>
      <c r="C167" s="191" t="s">
        <v>569</v>
      </c>
      <c r="D167" s="185" t="s">
        <v>17</v>
      </c>
      <c r="E167" s="211" t="s">
        <v>638</v>
      </c>
      <c r="F167" s="196">
        <v>144.88</v>
      </c>
      <c r="H167" s="6" t="e">
        <f>F167*#REF!</f>
        <v>#REF!</v>
      </c>
    </row>
    <row r="168" spans="1:8" ht="15">
      <c r="A168" s="13"/>
      <c r="B168" s="129">
        <v>6</v>
      </c>
      <c r="C168" s="373" t="s">
        <v>559</v>
      </c>
      <c r="D168" s="373"/>
      <c r="E168" s="373"/>
      <c r="F168" s="373"/>
      <c r="H168" s="97" t="e">
        <f>F168*#REF!</f>
        <v>#REF!</v>
      </c>
    </row>
    <row r="169" spans="1:8" ht="15">
      <c r="A169" s="13" t="s">
        <v>584</v>
      </c>
      <c r="B169" s="114">
        <v>624</v>
      </c>
      <c r="C169" s="373" t="s">
        <v>562</v>
      </c>
      <c r="D169" s="373"/>
      <c r="E169" s="373"/>
      <c r="F169" s="373"/>
      <c r="H169" s="97" t="e">
        <f>F169*#REF!</f>
        <v>#REF!</v>
      </c>
    </row>
    <row r="170" spans="1:8" ht="15">
      <c r="A170" s="110" t="s">
        <v>600</v>
      </c>
      <c r="B170" s="138">
        <v>62420</v>
      </c>
      <c r="C170" s="111" t="s">
        <v>563</v>
      </c>
      <c r="D170" s="112" t="s">
        <v>8</v>
      </c>
      <c r="E170" s="113" t="s">
        <v>638</v>
      </c>
      <c r="F170" s="195">
        <v>31</v>
      </c>
      <c r="H170" s="97" t="e">
        <f>F170*#REF!</f>
        <v>#REF!</v>
      </c>
    </row>
    <row r="171" spans="1:8" ht="15">
      <c r="A171" s="110" t="s">
        <v>602</v>
      </c>
      <c r="B171" s="138">
        <v>62440</v>
      </c>
      <c r="C171" s="111" t="s">
        <v>570</v>
      </c>
      <c r="D171" s="112" t="s">
        <v>8</v>
      </c>
      <c r="E171" s="113" t="s">
        <v>638</v>
      </c>
      <c r="F171" s="195">
        <v>9</v>
      </c>
      <c r="H171" s="97" t="e">
        <f>F171*#REF!</f>
        <v>#REF!</v>
      </c>
    </row>
    <row r="172" spans="1:8" ht="15.75" customHeight="1">
      <c r="A172" s="13" t="s">
        <v>755</v>
      </c>
      <c r="B172" s="114">
        <v>625</v>
      </c>
      <c r="C172" s="373" t="s">
        <v>564</v>
      </c>
      <c r="D172" s="373"/>
      <c r="E172" s="373"/>
      <c r="F172" s="373"/>
      <c r="H172" s="97" t="e">
        <f>F172*#REF!</f>
        <v>#REF!</v>
      </c>
    </row>
    <row r="173" spans="1:8" ht="15">
      <c r="A173" s="110" t="s">
        <v>756</v>
      </c>
      <c r="B173" s="138">
        <v>62536</v>
      </c>
      <c r="C173" s="111" t="s">
        <v>565</v>
      </c>
      <c r="D173" s="112" t="s">
        <v>239</v>
      </c>
      <c r="E173" s="113" t="s">
        <v>638</v>
      </c>
      <c r="F173" s="206">
        <v>36</v>
      </c>
      <c r="H173" s="97" t="e">
        <f>F173*#REF!</f>
        <v>#REF!</v>
      </c>
    </row>
    <row r="174" spans="1:8" ht="15">
      <c r="A174" s="110" t="s">
        <v>757</v>
      </c>
      <c r="B174" s="138">
        <v>62577</v>
      </c>
      <c r="C174" s="111" t="s">
        <v>566</v>
      </c>
      <c r="D174" s="112" t="s">
        <v>239</v>
      </c>
      <c r="E174" s="113" t="s">
        <v>638</v>
      </c>
      <c r="F174" s="206">
        <v>30</v>
      </c>
      <c r="H174" s="97" t="e">
        <f>F174*#REF!</f>
        <v>#REF!</v>
      </c>
    </row>
    <row r="175" spans="1:8" ht="15">
      <c r="A175" s="110" t="s">
        <v>758</v>
      </c>
      <c r="B175" s="138">
        <v>62540</v>
      </c>
      <c r="C175" s="111" t="s">
        <v>567</v>
      </c>
      <c r="D175" s="112" t="s">
        <v>239</v>
      </c>
      <c r="E175" s="113" t="s">
        <v>638</v>
      </c>
      <c r="F175" s="206">
        <v>25</v>
      </c>
      <c r="H175" s="97" t="e">
        <f>F175*#REF!</f>
        <v>#REF!</v>
      </c>
    </row>
    <row r="176" spans="1:8" ht="15">
      <c r="A176" s="110" t="s">
        <v>759</v>
      </c>
      <c r="B176" s="138">
        <v>62542</v>
      </c>
      <c r="C176" s="111" t="s">
        <v>571</v>
      </c>
      <c r="D176" s="112" t="s">
        <v>239</v>
      </c>
      <c r="E176" s="113" t="s">
        <v>638</v>
      </c>
      <c r="F176" s="206">
        <v>4</v>
      </c>
      <c r="H176" s="97" t="e">
        <f>F176*#REF!</f>
        <v>#REF!</v>
      </c>
    </row>
    <row r="177" spans="1:8" ht="15">
      <c r="A177" s="110" t="s">
        <v>760</v>
      </c>
      <c r="B177" s="138">
        <v>62543</v>
      </c>
      <c r="C177" s="111" t="s">
        <v>572</v>
      </c>
      <c r="D177" s="112" t="s">
        <v>239</v>
      </c>
      <c r="E177" s="113" t="s">
        <v>638</v>
      </c>
      <c r="F177" s="206">
        <v>2</v>
      </c>
      <c r="H177" s="97" t="e">
        <f>F177*#REF!</f>
        <v>#REF!</v>
      </c>
    </row>
    <row r="178" spans="1:8" ht="15">
      <c r="A178" s="110" t="s">
        <v>761</v>
      </c>
      <c r="B178" s="138">
        <v>62514</v>
      </c>
      <c r="C178" s="111" t="s">
        <v>573</v>
      </c>
      <c r="D178" s="112" t="s">
        <v>239</v>
      </c>
      <c r="E178" s="113" t="s">
        <v>638</v>
      </c>
      <c r="F178" s="206">
        <v>1</v>
      </c>
      <c r="H178" s="97" t="e">
        <f>F178*#REF!</f>
        <v>#REF!</v>
      </c>
    </row>
    <row r="179" spans="1:8" ht="15">
      <c r="A179" s="13" t="s">
        <v>601</v>
      </c>
      <c r="B179" s="114">
        <v>647</v>
      </c>
      <c r="C179" s="373" t="s">
        <v>560</v>
      </c>
      <c r="D179" s="373"/>
      <c r="E179" s="373"/>
      <c r="F179" s="373"/>
      <c r="H179" s="97" t="e">
        <f>F179*#REF!</f>
        <v>#REF!</v>
      </c>
    </row>
    <row r="180" spans="1:8" ht="15">
      <c r="A180" s="110" t="s">
        <v>603</v>
      </c>
      <c r="B180" s="138">
        <v>64702</v>
      </c>
      <c r="C180" s="111" t="s">
        <v>561</v>
      </c>
      <c r="D180" s="112" t="s">
        <v>239</v>
      </c>
      <c r="E180" s="113" t="s">
        <v>638</v>
      </c>
      <c r="F180" s="206">
        <v>11</v>
      </c>
      <c r="H180" s="97" t="e">
        <f>F180*#REF!</f>
        <v>#REF!</v>
      </c>
    </row>
    <row r="181" spans="1:8" ht="15" customHeight="1">
      <c r="A181" s="110"/>
      <c r="B181" s="379" t="s">
        <v>137</v>
      </c>
      <c r="C181" s="379"/>
      <c r="D181" s="379"/>
      <c r="E181" s="379"/>
      <c r="F181" s="379"/>
      <c r="H181" s="97" t="e">
        <f>F181*#REF!</f>
        <v>#REF!</v>
      </c>
    </row>
    <row r="182" spans="1:8" ht="15" customHeight="1">
      <c r="A182" s="110"/>
      <c r="B182" s="136"/>
      <c r="C182" s="136"/>
      <c r="D182" s="136"/>
      <c r="E182" s="212"/>
      <c r="F182" s="198"/>
      <c r="H182" s="97" t="e">
        <f>F182*#REF!</f>
        <v>#REF!</v>
      </c>
    </row>
    <row r="183" spans="1:8" ht="15">
      <c r="A183" s="11">
        <v>15</v>
      </c>
      <c r="B183" s="107" t="s">
        <v>138</v>
      </c>
      <c r="C183" s="372" t="s">
        <v>139</v>
      </c>
      <c r="D183" s="372"/>
      <c r="E183" s="372"/>
      <c r="F183" s="372"/>
      <c r="H183" s="97" t="e">
        <f>F183*#REF!</f>
        <v>#REF!</v>
      </c>
    </row>
    <row r="184" spans="1:8" ht="15">
      <c r="A184" s="13" t="s">
        <v>389</v>
      </c>
      <c r="B184" s="129">
        <v>74131</v>
      </c>
      <c r="C184" s="369" t="s">
        <v>491</v>
      </c>
      <c r="D184" s="369"/>
      <c r="E184" s="369"/>
      <c r="F184" s="369"/>
      <c r="H184" s="97" t="e">
        <f>F184*#REF!</f>
        <v>#REF!</v>
      </c>
    </row>
    <row r="185" spans="1:8" ht="48">
      <c r="A185" s="110" t="s">
        <v>390</v>
      </c>
      <c r="B185" s="119">
        <v>150316</v>
      </c>
      <c r="C185" s="120" t="s">
        <v>772</v>
      </c>
      <c r="D185" s="112" t="s">
        <v>8</v>
      </c>
      <c r="E185" s="113" t="s">
        <v>642</v>
      </c>
      <c r="F185" s="195">
        <v>1</v>
      </c>
      <c r="H185" s="97" t="e">
        <f>F185*#REF!</f>
        <v>#REF!</v>
      </c>
    </row>
    <row r="186" spans="1:8" ht="15">
      <c r="A186" s="13" t="s">
        <v>391</v>
      </c>
      <c r="B186" s="14">
        <v>1511</v>
      </c>
      <c r="C186" s="369" t="s">
        <v>141</v>
      </c>
      <c r="D186" s="369"/>
      <c r="E186" s="369"/>
      <c r="F186" s="369"/>
      <c r="H186" s="97" t="e">
        <f>F186*#REF!</f>
        <v>#REF!</v>
      </c>
    </row>
    <row r="187" spans="1:8" ht="15">
      <c r="A187" s="110" t="s">
        <v>392</v>
      </c>
      <c r="B187" s="121">
        <v>151133</v>
      </c>
      <c r="C187" s="120" t="s">
        <v>480</v>
      </c>
      <c r="D187" s="119" t="s">
        <v>17</v>
      </c>
      <c r="E187" s="113" t="s">
        <v>639</v>
      </c>
      <c r="F187" s="199">
        <v>1127.6</v>
      </c>
      <c r="H187" s="97" t="e">
        <f>F187*#REF!</f>
        <v>#REF!</v>
      </c>
    </row>
    <row r="188" spans="1:8" ht="15">
      <c r="A188" s="13" t="s">
        <v>393</v>
      </c>
      <c r="B188" s="14">
        <v>1506</v>
      </c>
      <c r="C188" s="369" t="s">
        <v>140</v>
      </c>
      <c r="D188" s="369"/>
      <c r="E188" s="369"/>
      <c r="F188" s="369"/>
      <c r="H188" s="97" t="e">
        <f>F188*#REF!</f>
        <v>#REF!</v>
      </c>
    </row>
    <row r="189" spans="1:8" ht="15">
      <c r="A189" s="110" t="s">
        <v>394</v>
      </c>
      <c r="B189" s="121">
        <v>150636</v>
      </c>
      <c r="C189" s="120" t="s">
        <v>481</v>
      </c>
      <c r="D189" s="119" t="s">
        <v>236</v>
      </c>
      <c r="E189" s="113" t="s">
        <v>639</v>
      </c>
      <c r="F189" s="199">
        <v>75</v>
      </c>
      <c r="H189" s="97" t="e">
        <f>F189*#REF!</f>
        <v>#REF!</v>
      </c>
    </row>
    <row r="190" spans="1:8" ht="15">
      <c r="A190" s="110" t="s">
        <v>395</v>
      </c>
      <c r="B190" s="121">
        <v>150623</v>
      </c>
      <c r="C190" s="120" t="s">
        <v>237</v>
      </c>
      <c r="D190" s="119" t="s">
        <v>236</v>
      </c>
      <c r="E190" s="113" t="s">
        <v>639</v>
      </c>
      <c r="F190" s="199">
        <v>129</v>
      </c>
      <c r="H190" s="97" t="e">
        <f>F190*#REF!</f>
        <v>#REF!</v>
      </c>
    </row>
    <row r="191" spans="1:8" ht="15">
      <c r="A191" s="13" t="s">
        <v>396</v>
      </c>
      <c r="B191" s="14">
        <v>1514</v>
      </c>
      <c r="C191" s="369" t="s">
        <v>142</v>
      </c>
      <c r="D191" s="369"/>
      <c r="E191" s="369"/>
      <c r="F191" s="369"/>
      <c r="H191" s="97" t="e">
        <f>F191*#REF!</f>
        <v>#REF!</v>
      </c>
    </row>
    <row r="192" spans="1:8" ht="24">
      <c r="A192" s="110" t="s">
        <v>397</v>
      </c>
      <c r="B192" s="121">
        <v>151405</v>
      </c>
      <c r="C192" s="120" t="s">
        <v>146</v>
      </c>
      <c r="D192" s="119" t="s">
        <v>17</v>
      </c>
      <c r="E192" s="113" t="s">
        <v>639</v>
      </c>
      <c r="F192" s="199">
        <v>45.1</v>
      </c>
      <c r="H192" s="97" t="e">
        <f>F192*#REF!</f>
        <v>#REF!</v>
      </c>
    </row>
    <row r="193" spans="1:8" ht="15">
      <c r="A193" s="110" t="s">
        <v>515</v>
      </c>
      <c r="B193" s="121">
        <v>151402</v>
      </c>
      <c r="C193" s="120" t="s">
        <v>143</v>
      </c>
      <c r="D193" s="119" t="s">
        <v>17</v>
      </c>
      <c r="E193" s="113" t="s">
        <v>639</v>
      </c>
      <c r="F193" s="199">
        <v>1237.5</v>
      </c>
      <c r="H193" s="97" t="e">
        <f>F193*#REF!</f>
        <v>#REF!</v>
      </c>
    </row>
    <row r="194" spans="1:8" ht="24">
      <c r="A194" s="110" t="s">
        <v>516</v>
      </c>
      <c r="B194" s="121">
        <v>151403</v>
      </c>
      <c r="C194" s="120" t="s">
        <v>144</v>
      </c>
      <c r="D194" s="119" t="s">
        <v>17</v>
      </c>
      <c r="E194" s="113" t="s">
        <v>639</v>
      </c>
      <c r="F194" s="199">
        <v>446.2</v>
      </c>
      <c r="H194" s="97" t="e">
        <f>F194*#REF!</f>
        <v>#REF!</v>
      </c>
    </row>
    <row r="195" spans="1:8" s="1" customFormat="1" ht="24">
      <c r="A195" s="189" t="s">
        <v>517</v>
      </c>
      <c r="B195" s="224">
        <v>151425</v>
      </c>
      <c r="C195" s="225" t="s">
        <v>731</v>
      </c>
      <c r="D195" s="226" t="s">
        <v>17</v>
      </c>
      <c r="E195" s="211" t="s">
        <v>639</v>
      </c>
      <c r="F195" s="231">
        <v>748.9</v>
      </c>
      <c r="H195" s="6" t="e">
        <f>F195*#REF!</f>
        <v>#REF!</v>
      </c>
    </row>
    <row r="196" spans="1:8" ht="24">
      <c r="A196" s="110" t="s">
        <v>518</v>
      </c>
      <c r="B196" s="121">
        <v>151404</v>
      </c>
      <c r="C196" s="120" t="s">
        <v>145</v>
      </c>
      <c r="D196" s="119" t="s">
        <v>234</v>
      </c>
      <c r="E196" s="113" t="s">
        <v>639</v>
      </c>
      <c r="F196" s="199">
        <v>257.2</v>
      </c>
      <c r="H196" s="97" t="e">
        <f>F196*#REF!</f>
        <v>#REF!</v>
      </c>
    </row>
    <row r="197" spans="1:8" ht="15">
      <c r="A197" s="11" t="s">
        <v>398</v>
      </c>
      <c r="B197" s="145">
        <v>1517</v>
      </c>
      <c r="C197" s="372" t="s">
        <v>148</v>
      </c>
      <c r="D197" s="372"/>
      <c r="E197" s="372"/>
      <c r="F197" s="372"/>
      <c r="H197" s="97" t="e">
        <f>F197*#REF!</f>
        <v>#REF!</v>
      </c>
    </row>
    <row r="198" spans="1:8" ht="24">
      <c r="A198" s="110" t="s">
        <v>399</v>
      </c>
      <c r="B198" s="138">
        <v>151708</v>
      </c>
      <c r="C198" s="116" t="s">
        <v>495</v>
      </c>
      <c r="D198" s="112" t="s">
        <v>8</v>
      </c>
      <c r="E198" s="113" t="s">
        <v>639</v>
      </c>
      <c r="F198" s="195">
        <v>1</v>
      </c>
      <c r="H198" s="97" t="e">
        <f>F198*#REF!</f>
        <v>#REF!</v>
      </c>
    </row>
    <row r="199" spans="1:8" ht="15" customHeight="1">
      <c r="A199" s="153"/>
      <c r="B199" s="147"/>
      <c r="C199" s="375" t="s">
        <v>149</v>
      </c>
      <c r="D199" s="375"/>
      <c r="E199" s="375"/>
      <c r="F199" s="375"/>
      <c r="H199" s="97" t="e">
        <f>F199*#REF!</f>
        <v>#REF!</v>
      </c>
    </row>
    <row r="200" spans="1:8" ht="15">
      <c r="A200" s="140"/>
      <c r="B200" s="136"/>
      <c r="C200" s="136"/>
      <c r="D200" s="136"/>
      <c r="E200" s="212"/>
      <c r="F200" s="198"/>
      <c r="H200" s="97" t="e">
        <f>F200*#REF!</f>
        <v>#REF!</v>
      </c>
    </row>
    <row r="201" spans="1:8" ht="15">
      <c r="A201" s="11">
        <v>16</v>
      </c>
      <c r="B201" s="107">
        <v>18</v>
      </c>
      <c r="C201" s="372" t="s">
        <v>192</v>
      </c>
      <c r="D201" s="372"/>
      <c r="E201" s="372"/>
      <c r="F201" s="372"/>
      <c r="H201" s="97" t="e">
        <f>F201*#REF!</f>
        <v>#REF!</v>
      </c>
    </row>
    <row r="202" spans="1:8" ht="15">
      <c r="A202" s="13" t="s">
        <v>400</v>
      </c>
      <c r="B202" s="14">
        <v>1802</v>
      </c>
      <c r="C202" s="369" t="s">
        <v>492</v>
      </c>
      <c r="D202" s="369"/>
      <c r="E202" s="369"/>
      <c r="F202" s="369"/>
      <c r="H202" s="97" t="e">
        <f>F202*#REF!</f>
        <v>#REF!</v>
      </c>
    </row>
    <row r="203" spans="1:8" ht="15">
      <c r="A203" s="110" t="s">
        <v>401</v>
      </c>
      <c r="B203" s="138">
        <v>180204</v>
      </c>
      <c r="C203" s="120" t="s">
        <v>482</v>
      </c>
      <c r="D203" s="119" t="s">
        <v>483</v>
      </c>
      <c r="E203" s="113" t="s">
        <v>639</v>
      </c>
      <c r="F203" s="199">
        <v>38</v>
      </c>
      <c r="H203" s="97" t="e">
        <f>F203*#REF!</f>
        <v>#REF!</v>
      </c>
    </row>
    <row r="204" spans="1:8" ht="15">
      <c r="A204" s="110" t="s">
        <v>402</v>
      </c>
      <c r="B204" s="138">
        <v>150628</v>
      </c>
      <c r="C204" s="120" t="s">
        <v>773</v>
      </c>
      <c r="D204" s="119" t="s">
        <v>483</v>
      </c>
      <c r="E204" s="113" t="s">
        <v>639</v>
      </c>
      <c r="F204" s="199">
        <v>6</v>
      </c>
      <c r="H204" s="97" t="e">
        <f>F204*#REF!</f>
        <v>#REF!</v>
      </c>
    </row>
    <row r="205" spans="1:8" ht="15">
      <c r="A205" s="110" t="s">
        <v>403</v>
      </c>
      <c r="B205" s="146">
        <v>180206</v>
      </c>
      <c r="C205" s="120" t="s">
        <v>484</v>
      </c>
      <c r="D205" s="119" t="s">
        <v>483</v>
      </c>
      <c r="E205" s="113" t="s">
        <v>639</v>
      </c>
      <c r="F205" s="199">
        <v>2</v>
      </c>
      <c r="H205" s="97" t="e">
        <f>F205*#REF!</f>
        <v>#REF!</v>
      </c>
    </row>
    <row r="206" spans="1:8" ht="24">
      <c r="A206" s="110" t="s">
        <v>404</v>
      </c>
      <c r="B206" s="146">
        <v>180201</v>
      </c>
      <c r="C206" s="120" t="s">
        <v>485</v>
      </c>
      <c r="D206" s="119" t="s">
        <v>483</v>
      </c>
      <c r="E206" s="113" t="s">
        <v>639</v>
      </c>
      <c r="F206" s="199">
        <v>12</v>
      </c>
      <c r="H206" s="97" t="e">
        <f>F206*#REF!</f>
        <v>#REF!</v>
      </c>
    </row>
    <row r="207" spans="1:8" ht="24">
      <c r="A207" s="110" t="s">
        <v>519</v>
      </c>
      <c r="B207" s="138">
        <v>180202</v>
      </c>
      <c r="C207" s="120" t="s">
        <v>486</v>
      </c>
      <c r="D207" s="119" t="s">
        <v>483</v>
      </c>
      <c r="E207" s="113" t="s">
        <v>639</v>
      </c>
      <c r="F207" s="199">
        <v>71</v>
      </c>
      <c r="H207" s="97" t="e">
        <f>F207*#REF!</f>
        <v>#REF!</v>
      </c>
    </row>
    <row r="208" spans="1:8" ht="15">
      <c r="A208" s="13" t="s">
        <v>405</v>
      </c>
      <c r="B208" s="129">
        <v>1513</v>
      </c>
      <c r="C208" s="369" t="s">
        <v>504</v>
      </c>
      <c r="D208" s="369"/>
      <c r="E208" s="369"/>
      <c r="F208" s="369"/>
      <c r="H208" s="97" t="e">
        <f>F208*#REF!</f>
        <v>#REF!</v>
      </c>
    </row>
    <row r="209" spans="1:8" ht="24">
      <c r="A209" s="110" t="s">
        <v>406</v>
      </c>
      <c r="B209" s="184">
        <v>151301</v>
      </c>
      <c r="C209" s="120" t="s">
        <v>774</v>
      </c>
      <c r="D209" s="119" t="s">
        <v>483</v>
      </c>
      <c r="E209" s="113" t="s">
        <v>639</v>
      </c>
      <c r="F209" s="199">
        <v>9</v>
      </c>
      <c r="H209" s="97" t="e">
        <f>F209*#REF!</f>
        <v>#REF!</v>
      </c>
    </row>
    <row r="210" spans="1:8" ht="24">
      <c r="A210" s="110" t="s">
        <v>520</v>
      </c>
      <c r="B210" s="184">
        <v>151302</v>
      </c>
      <c r="C210" s="120" t="s">
        <v>775</v>
      </c>
      <c r="D210" s="119" t="s">
        <v>483</v>
      </c>
      <c r="E210" s="113" t="s">
        <v>639</v>
      </c>
      <c r="F210" s="199">
        <v>3</v>
      </c>
      <c r="H210" s="97" t="e">
        <f>F210*#REF!</f>
        <v>#REF!</v>
      </c>
    </row>
    <row r="211" spans="1:8" ht="24">
      <c r="A211" s="110" t="s">
        <v>521</v>
      </c>
      <c r="B211" s="184">
        <v>151303</v>
      </c>
      <c r="C211" s="120" t="s">
        <v>776</v>
      </c>
      <c r="D211" s="119" t="s">
        <v>483</v>
      </c>
      <c r="E211" s="113" t="s">
        <v>639</v>
      </c>
      <c r="F211" s="199">
        <v>6</v>
      </c>
      <c r="H211" s="97" t="e">
        <f>F211*#REF!</f>
        <v>#REF!</v>
      </c>
    </row>
    <row r="212" spans="1:8" ht="24">
      <c r="A212" s="110" t="s">
        <v>522</v>
      </c>
      <c r="B212" s="184">
        <v>151304</v>
      </c>
      <c r="C212" s="120" t="s">
        <v>777</v>
      </c>
      <c r="D212" s="119" t="s">
        <v>483</v>
      </c>
      <c r="E212" s="113" t="s">
        <v>639</v>
      </c>
      <c r="F212" s="199">
        <v>1</v>
      </c>
      <c r="H212" s="97" t="e">
        <f>F212*#REF!</f>
        <v>#REF!</v>
      </c>
    </row>
    <row r="213" spans="1:8" ht="24">
      <c r="A213" s="110" t="s">
        <v>523</v>
      </c>
      <c r="B213" s="184">
        <v>151305</v>
      </c>
      <c r="C213" s="120" t="s">
        <v>778</v>
      </c>
      <c r="D213" s="119" t="s">
        <v>483</v>
      </c>
      <c r="E213" s="113" t="s">
        <v>639</v>
      </c>
      <c r="F213" s="199">
        <v>8</v>
      </c>
      <c r="H213" s="97" t="e">
        <f>F213*#REF!</f>
        <v>#REF!</v>
      </c>
    </row>
    <row r="214" spans="1:8" ht="24">
      <c r="A214" s="110" t="s">
        <v>524</v>
      </c>
      <c r="B214" s="184">
        <v>151311</v>
      </c>
      <c r="C214" s="120" t="s">
        <v>779</v>
      </c>
      <c r="D214" s="119" t="s">
        <v>483</v>
      </c>
      <c r="E214" s="113" t="s">
        <v>639</v>
      </c>
      <c r="F214" s="199">
        <v>1</v>
      </c>
      <c r="H214" s="97" t="e">
        <f>F214*#REF!</f>
        <v>#REF!</v>
      </c>
    </row>
    <row r="215" spans="1:8" ht="24">
      <c r="A215" s="110" t="s">
        <v>525</v>
      </c>
      <c r="B215" s="138">
        <v>151318</v>
      </c>
      <c r="C215" s="120" t="s">
        <v>493</v>
      </c>
      <c r="D215" s="119" t="s">
        <v>483</v>
      </c>
      <c r="E215" s="113" t="s">
        <v>639</v>
      </c>
      <c r="F215" s="199">
        <v>1</v>
      </c>
      <c r="H215" s="97" t="e">
        <f>F215*#REF!</f>
        <v>#REF!</v>
      </c>
    </row>
    <row r="216" spans="1:8" ht="24">
      <c r="A216" s="110" t="s">
        <v>526</v>
      </c>
      <c r="B216" s="138">
        <v>151320</v>
      </c>
      <c r="C216" s="120" t="s">
        <v>494</v>
      </c>
      <c r="D216" s="119" t="s">
        <v>483</v>
      </c>
      <c r="E216" s="113" t="s">
        <v>639</v>
      </c>
      <c r="F216" s="199">
        <v>1</v>
      </c>
      <c r="H216" s="97" t="e">
        <f>F216*#REF!</f>
        <v>#REF!</v>
      </c>
    </row>
    <row r="217" spans="1:8" ht="15">
      <c r="A217" s="110" t="s">
        <v>527</v>
      </c>
      <c r="B217" s="138">
        <v>151350</v>
      </c>
      <c r="C217" s="120" t="s">
        <v>487</v>
      </c>
      <c r="D217" s="119" t="s">
        <v>483</v>
      </c>
      <c r="E217" s="113" t="s">
        <v>639</v>
      </c>
      <c r="F217" s="199">
        <v>1</v>
      </c>
      <c r="H217" s="97" t="e">
        <f>F217*#REF!</f>
        <v>#REF!</v>
      </c>
    </row>
    <row r="218" spans="1:8" ht="15">
      <c r="A218" s="13" t="s">
        <v>407</v>
      </c>
      <c r="B218" s="129">
        <v>1801</v>
      </c>
      <c r="C218" s="369" t="s">
        <v>503</v>
      </c>
      <c r="D218" s="369"/>
      <c r="E218" s="369"/>
      <c r="F218" s="369"/>
      <c r="H218" s="97" t="e">
        <f>F218*#REF!</f>
        <v>#REF!</v>
      </c>
    </row>
    <row r="219" spans="1:8" ht="48">
      <c r="A219" s="110" t="s">
        <v>408</v>
      </c>
      <c r="B219" s="138">
        <v>180124</v>
      </c>
      <c r="C219" s="148" t="s">
        <v>488</v>
      </c>
      <c r="D219" s="119" t="s">
        <v>483</v>
      </c>
      <c r="E219" s="113" t="s">
        <v>664</v>
      </c>
      <c r="F219" s="200">
        <v>50</v>
      </c>
      <c r="H219" s="97" t="e">
        <f>F219*#REF!</f>
        <v>#REF!</v>
      </c>
    </row>
    <row r="220" spans="1:8" ht="36">
      <c r="A220" s="110" t="s">
        <v>409</v>
      </c>
      <c r="B220" s="138">
        <v>180108</v>
      </c>
      <c r="C220" s="120" t="s">
        <v>489</v>
      </c>
      <c r="D220" s="119" t="s">
        <v>483</v>
      </c>
      <c r="E220" s="113" t="s">
        <v>624</v>
      </c>
      <c r="F220" s="199">
        <v>1</v>
      </c>
      <c r="H220" s="97" t="e">
        <f>F220*#REF!</f>
        <v>#REF!</v>
      </c>
    </row>
    <row r="221" spans="1:8" ht="36">
      <c r="A221" s="110" t="s">
        <v>410</v>
      </c>
      <c r="B221" s="138">
        <v>180109</v>
      </c>
      <c r="C221" s="120" t="s">
        <v>490</v>
      </c>
      <c r="D221" s="119" t="s">
        <v>483</v>
      </c>
      <c r="E221" s="113" t="s">
        <v>649</v>
      </c>
      <c r="F221" s="199">
        <v>5</v>
      </c>
      <c r="H221" s="97" t="e">
        <f>F221*#REF!</f>
        <v>#REF!</v>
      </c>
    </row>
    <row r="222" spans="1:8" ht="15">
      <c r="A222" s="110" t="s">
        <v>411</v>
      </c>
      <c r="B222" s="138">
        <v>180110</v>
      </c>
      <c r="C222" s="120" t="s">
        <v>502</v>
      </c>
      <c r="D222" s="119" t="s">
        <v>483</v>
      </c>
      <c r="E222" s="113" t="s">
        <v>648</v>
      </c>
      <c r="F222" s="199">
        <v>10</v>
      </c>
      <c r="H222" s="97" t="e">
        <f>F222*#REF!</f>
        <v>#REF!</v>
      </c>
    </row>
    <row r="223" spans="1:8" ht="15">
      <c r="A223" s="13" t="s">
        <v>412</v>
      </c>
      <c r="B223" s="108" t="s">
        <v>193</v>
      </c>
      <c r="C223" s="369" t="s">
        <v>194</v>
      </c>
      <c r="D223" s="369"/>
      <c r="E223" s="369"/>
      <c r="F223" s="369"/>
      <c r="H223" s="97" t="e">
        <f>F223*#REF!</f>
        <v>#REF!</v>
      </c>
    </row>
    <row r="224" spans="1:8" ht="15">
      <c r="A224" s="110" t="s">
        <v>413</v>
      </c>
      <c r="B224" s="138">
        <v>180305</v>
      </c>
      <c r="C224" s="111" t="s">
        <v>195</v>
      </c>
      <c r="D224" s="112" t="s">
        <v>8</v>
      </c>
      <c r="E224" s="113" t="s">
        <v>624</v>
      </c>
      <c r="F224" s="195">
        <v>1</v>
      </c>
      <c r="H224" s="97" t="e">
        <f>F224*#REF!</f>
        <v>#REF!</v>
      </c>
    </row>
    <row r="225" spans="1:8" ht="15">
      <c r="A225" s="13" t="s">
        <v>542</v>
      </c>
      <c r="B225" s="14">
        <v>1805</v>
      </c>
      <c r="C225" s="369" t="s">
        <v>190</v>
      </c>
      <c r="D225" s="369"/>
      <c r="E225" s="369"/>
      <c r="F225" s="369"/>
      <c r="H225" s="97" t="e">
        <f>F225*#REF!</f>
        <v>#REF!</v>
      </c>
    </row>
    <row r="226" spans="1:8" ht="15">
      <c r="A226" s="110" t="s">
        <v>543</v>
      </c>
      <c r="B226" s="138">
        <v>180803</v>
      </c>
      <c r="C226" s="111" t="s">
        <v>197</v>
      </c>
      <c r="D226" s="112" t="s">
        <v>8</v>
      </c>
      <c r="E226" s="113" t="s">
        <v>624</v>
      </c>
      <c r="F226" s="195">
        <v>1</v>
      </c>
      <c r="H226" s="97" t="e">
        <f>F226*#REF!</f>
        <v>#REF!</v>
      </c>
    </row>
    <row r="227" spans="1:8" ht="15">
      <c r="A227" s="110" t="s">
        <v>544</v>
      </c>
      <c r="B227" s="138">
        <v>180809</v>
      </c>
      <c r="C227" s="111" t="s">
        <v>198</v>
      </c>
      <c r="D227" s="112" t="s">
        <v>8</v>
      </c>
      <c r="E227" s="113" t="s">
        <v>665</v>
      </c>
      <c r="F227" s="195">
        <v>8</v>
      </c>
      <c r="H227" s="97" t="e">
        <f>F227*#REF!</f>
        <v>#REF!</v>
      </c>
    </row>
    <row r="228" spans="1:8" ht="15">
      <c r="A228" s="13" t="s">
        <v>545</v>
      </c>
      <c r="B228" s="129">
        <v>1807</v>
      </c>
      <c r="C228" s="369" t="s">
        <v>196</v>
      </c>
      <c r="D228" s="369"/>
      <c r="E228" s="369"/>
      <c r="F228" s="369"/>
      <c r="H228" s="97" t="e">
        <f>F228*#REF!</f>
        <v>#REF!</v>
      </c>
    </row>
    <row r="229" spans="1:8" ht="36">
      <c r="A229" s="110" t="s">
        <v>546</v>
      </c>
      <c r="B229" s="138">
        <v>180702</v>
      </c>
      <c r="C229" s="120" t="s">
        <v>505</v>
      </c>
      <c r="D229" s="119" t="s">
        <v>483</v>
      </c>
      <c r="E229" s="113" t="s">
        <v>641</v>
      </c>
      <c r="F229" s="199">
        <v>11</v>
      </c>
      <c r="H229" s="97" t="e">
        <f>F229*#REF!</f>
        <v>#REF!</v>
      </c>
    </row>
    <row r="230" spans="1:8" ht="15">
      <c r="A230" s="17"/>
      <c r="B230" s="379" t="s">
        <v>175</v>
      </c>
      <c r="C230" s="379"/>
      <c r="D230" s="379"/>
      <c r="E230" s="379"/>
      <c r="F230" s="379"/>
      <c r="H230" s="97" t="e">
        <f>F230*#REF!</f>
        <v>#REF!</v>
      </c>
    </row>
    <row r="231" spans="1:8" ht="15">
      <c r="A231" s="16"/>
      <c r="B231" s="381"/>
      <c r="C231" s="381"/>
      <c r="D231" s="381"/>
      <c r="E231" s="381"/>
      <c r="F231" s="381"/>
      <c r="H231" s="97" t="e">
        <f>F231*#REF!</f>
        <v>#REF!</v>
      </c>
    </row>
    <row r="232" spans="1:8" ht="15">
      <c r="A232" s="11">
        <v>17</v>
      </c>
      <c r="B232" s="107" t="s">
        <v>150</v>
      </c>
      <c r="C232" s="372" t="s">
        <v>151</v>
      </c>
      <c r="D232" s="372"/>
      <c r="E232" s="372"/>
      <c r="F232" s="372"/>
      <c r="H232" s="97" t="e">
        <f>F232*#REF!</f>
        <v>#REF!</v>
      </c>
    </row>
    <row r="233" spans="1:8" ht="15">
      <c r="A233" s="13" t="s">
        <v>414</v>
      </c>
      <c r="B233" s="108" t="s">
        <v>152</v>
      </c>
      <c r="C233" s="369" t="s">
        <v>153</v>
      </c>
      <c r="D233" s="369"/>
      <c r="E233" s="369"/>
      <c r="F233" s="369"/>
      <c r="H233" s="97" t="e">
        <f>F233*#REF!</f>
        <v>#REF!</v>
      </c>
    </row>
    <row r="234" spans="1:8" ht="24">
      <c r="A234" s="110" t="s">
        <v>415</v>
      </c>
      <c r="B234" s="138">
        <v>160106</v>
      </c>
      <c r="C234" s="123" t="s">
        <v>154</v>
      </c>
      <c r="D234" s="112" t="s">
        <v>8</v>
      </c>
      <c r="E234" s="113" t="s">
        <v>624</v>
      </c>
      <c r="F234" s="195">
        <v>1</v>
      </c>
      <c r="H234" s="97" t="e">
        <f>F234*#REF!</f>
        <v>#REF!</v>
      </c>
    </row>
    <row r="235" spans="1:8" ht="24">
      <c r="A235" s="110" t="s">
        <v>416</v>
      </c>
      <c r="B235" s="138">
        <v>160108</v>
      </c>
      <c r="C235" s="111" t="s">
        <v>155</v>
      </c>
      <c r="D235" s="112" t="s">
        <v>8</v>
      </c>
      <c r="E235" s="113" t="s">
        <v>651</v>
      </c>
      <c r="F235" s="195">
        <v>2</v>
      </c>
      <c r="H235" s="97" t="e">
        <f>F235*#REF!</f>
        <v>#REF!</v>
      </c>
    </row>
    <row r="236" spans="1:8" ht="15">
      <c r="A236" s="110" t="s">
        <v>417</v>
      </c>
      <c r="B236" s="138">
        <v>160115</v>
      </c>
      <c r="C236" s="111" t="s">
        <v>156</v>
      </c>
      <c r="D236" s="112" t="s">
        <v>17</v>
      </c>
      <c r="E236" s="113" t="s">
        <v>666</v>
      </c>
      <c r="F236" s="195">
        <v>20</v>
      </c>
      <c r="H236" s="97" t="e">
        <f>F236*#REF!</f>
        <v>#REF!</v>
      </c>
    </row>
    <row r="237" spans="1:8" ht="15">
      <c r="A237" s="110" t="s">
        <v>418</v>
      </c>
      <c r="B237" s="138">
        <v>160120</v>
      </c>
      <c r="C237" s="111" t="s">
        <v>157</v>
      </c>
      <c r="D237" s="112" t="s">
        <v>8</v>
      </c>
      <c r="E237" s="113" t="s">
        <v>667</v>
      </c>
      <c r="F237" s="195">
        <v>2</v>
      </c>
      <c r="H237" s="97" t="e">
        <f>F237*#REF!</f>
        <v>#REF!</v>
      </c>
    </row>
    <row r="238" spans="1:8" ht="15">
      <c r="A238" s="13" t="s">
        <v>419</v>
      </c>
      <c r="B238" s="108" t="s">
        <v>158</v>
      </c>
      <c r="C238" s="373" t="s">
        <v>159</v>
      </c>
      <c r="D238" s="373"/>
      <c r="E238" s="373"/>
      <c r="F238" s="373"/>
      <c r="H238" s="97" t="e">
        <f>F238*#REF!</f>
        <v>#REF!</v>
      </c>
    </row>
    <row r="239" spans="1:8" ht="36">
      <c r="A239" s="110" t="s">
        <v>420</v>
      </c>
      <c r="B239" s="150">
        <v>160207</v>
      </c>
      <c r="C239" s="111" t="s">
        <v>160</v>
      </c>
      <c r="D239" s="112" t="s">
        <v>8</v>
      </c>
      <c r="E239" s="113" t="s">
        <v>640</v>
      </c>
      <c r="F239" s="195">
        <v>1</v>
      </c>
      <c r="H239" s="97" t="e">
        <f>F239*#REF!</f>
        <v>#REF!</v>
      </c>
    </row>
    <row r="240" spans="1:8" ht="15">
      <c r="A240" s="13" t="s">
        <v>421</v>
      </c>
      <c r="B240" s="108" t="s">
        <v>161</v>
      </c>
      <c r="C240" s="373" t="s">
        <v>162</v>
      </c>
      <c r="D240" s="373"/>
      <c r="E240" s="373"/>
      <c r="F240" s="373"/>
      <c r="H240" s="97" t="e">
        <f>F240*#REF!</f>
        <v>#REF!</v>
      </c>
    </row>
    <row r="241" spans="1:8" ht="24">
      <c r="A241" s="110" t="s">
        <v>422</v>
      </c>
      <c r="B241" s="138">
        <v>160310</v>
      </c>
      <c r="C241" s="113" t="s">
        <v>163</v>
      </c>
      <c r="D241" s="112" t="s">
        <v>8</v>
      </c>
      <c r="E241" s="113" t="s">
        <v>668</v>
      </c>
      <c r="F241" s="195">
        <v>9</v>
      </c>
      <c r="H241" s="97" t="e">
        <f>F241*#REF!</f>
        <v>#REF!</v>
      </c>
    </row>
    <row r="242" spans="1:8" ht="15">
      <c r="A242" s="110" t="s">
        <v>423</v>
      </c>
      <c r="B242" s="138">
        <v>160311</v>
      </c>
      <c r="C242" s="113" t="s">
        <v>147</v>
      </c>
      <c r="D242" s="112" t="s">
        <v>8</v>
      </c>
      <c r="E242" s="113" t="s">
        <v>669</v>
      </c>
      <c r="F242" s="195">
        <v>16</v>
      </c>
      <c r="H242" s="97" t="e">
        <f>F242*#REF!</f>
        <v>#REF!</v>
      </c>
    </row>
    <row r="243" spans="1:8" ht="36">
      <c r="A243" s="110" t="s">
        <v>424</v>
      </c>
      <c r="B243" s="138">
        <v>160304</v>
      </c>
      <c r="C243" s="113" t="s">
        <v>164</v>
      </c>
      <c r="D243" s="112" t="s">
        <v>8</v>
      </c>
      <c r="E243" s="113" t="s">
        <v>624</v>
      </c>
      <c r="F243" s="195">
        <v>1</v>
      </c>
      <c r="H243" s="97" t="e">
        <f>F243*#REF!</f>
        <v>#REF!</v>
      </c>
    </row>
    <row r="244" spans="1:8" ht="36">
      <c r="A244" s="110" t="s">
        <v>425</v>
      </c>
      <c r="B244" s="138">
        <v>160309</v>
      </c>
      <c r="C244" s="113" t="s">
        <v>165</v>
      </c>
      <c r="D244" s="112" t="s">
        <v>8</v>
      </c>
      <c r="E244" s="113" t="s">
        <v>641</v>
      </c>
      <c r="F244" s="195">
        <v>11</v>
      </c>
      <c r="H244" s="97" t="e">
        <f>F244*#REF!</f>
        <v>#REF!</v>
      </c>
    </row>
    <row r="245" spans="1:8" ht="24">
      <c r="A245" s="110" t="s">
        <v>426</v>
      </c>
      <c r="B245" s="138">
        <v>160317</v>
      </c>
      <c r="C245" s="113" t="s">
        <v>166</v>
      </c>
      <c r="D245" s="112" t="s">
        <v>17</v>
      </c>
      <c r="E245" s="113">
        <v>203.2</v>
      </c>
      <c r="F245" s="195">
        <v>203.2</v>
      </c>
      <c r="H245" s="97" t="e">
        <f>F245*#REF!</f>
        <v>#REF!</v>
      </c>
    </row>
    <row r="246" spans="1:8" ht="24">
      <c r="A246" s="110" t="s">
        <v>427</v>
      </c>
      <c r="B246" s="138">
        <v>160318</v>
      </c>
      <c r="C246" s="113" t="s">
        <v>167</v>
      </c>
      <c r="D246" s="112" t="s">
        <v>17</v>
      </c>
      <c r="E246" s="113">
        <v>160.9</v>
      </c>
      <c r="F246" s="195">
        <v>160.9</v>
      </c>
      <c r="H246" s="97" t="e">
        <f>F246*#REF!</f>
        <v>#REF!</v>
      </c>
    </row>
    <row r="247" spans="1:8" ht="36">
      <c r="A247" s="110" t="s">
        <v>428</v>
      </c>
      <c r="B247" s="138">
        <v>160319</v>
      </c>
      <c r="C247" s="113" t="s">
        <v>168</v>
      </c>
      <c r="D247" s="112" t="s">
        <v>8</v>
      </c>
      <c r="E247" s="113" t="s">
        <v>670</v>
      </c>
      <c r="F247" s="195">
        <v>45</v>
      </c>
      <c r="H247" s="97" t="e">
        <f>F247*#REF!</f>
        <v>#REF!</v>
      </c>
    </row>
    <row r="248" spans="1:8" ht="24">
      <c r="A248" s="110" t="s">
        <v>429</v>
      </c>
      <c r="B248" s="138">
        <v>160316</v>
      </c>
      <c r="C248" s="113" t="s">
        <v>169</v>
      </c>
      <c r="D248" s="112" t="s">
        <v>8</v>
      </c>
      <c r="E248" s="113" t="s">
        <v>669</v>
      </c>
      <c r="F248" s="195">
        <v>16</v>
      </c>
      <c r="H248" s="97" t="e">
        <f>F248*#REF!</f>
        <v>#REF!</v>
      </c>
    </row>
    <row r="249" spans="1:8" ht="48">
      <c r="A249" s="110" t="s">
        <v>528</v>
      </c>
      <c r="B249" s="138">
        <v>160325</v>
      </c>
      <c r="C249" s="113" t="s">
        <v>170</v>
      </c>
      <c r="D249" s="112" t="s">
        <v>8</v>
      </c>
      <c r="E249" s="113" t="s">
        <v>624</v>
      </c>
      <c r="F249" s="195">
        <v>1</v>
      </c>
      <c r="H249" s="97" t="e">
        <f>F249*#REF!</f>
        <v>#REF!</v>
      </c>
    </row>
    <row r="250" spans="1:8" ht="15">
      <c r="A250" s="13" t="s">
        <v>430</v>
      </c>
      <c r="B250" s="14">
        <v>1606</v>
      </c>
      <c r="C250" s="369" t="s">
        <v>621</v>
      </c>
      <c r="D250" s="369"/>
      <c r="E250" s="369"/>
      <c r="F250" s="369"/>
      <c r="H250" s="97" t="e">
        <f>F250*#REF!</f>
        <v>#REF!</v>
      </c>
    </row>
    <row r="251" spans="1:8" ht="36">
      <c r="A251" s="110" t="s">
        <v>431</v>
      </c>
      <c r="B251" s="138">
        <v>160605</v>
      </c>
      <c r="C251" s="111" t="s">
        <v>612</v>
      </c>
      <c r="D251" s="112" t="s">
        <v>8</v>
      </c>
      <c r="E251" s="113" t="s">
        <v>671</v>
      </c>
      <c r="F251" s="195">
        <v>4</v>
      </c>
      <c r="H251" s="97" t="e">
        <f>F251*#REF!</f>
        <v>#REF!</v>
      </c>
    </row>
    <row r="252" spans="1:8" ht="24">
      <c r="A252" s="110" t="s">
        <v>432</v>
      </c>
      <c r="B252" s="138">
        <v>160606</v>
      </c>
      <c r="C252" s="111" t="s">
        <v>613</v>
      </c>
      <c r="D252" s="112" t="s">
        <v>8</v>
      </c>
      <c r="E252" s="113" t="s">
        <v>624</v>
      </c>
      <c r="F252" s="195">
        <v>1</v>
      </c>
      <c r="H252" s="97" t="e">
        <f>F252*#REF!</f>
        <v>#REF!</v>
      </c>
    </row>
    <row r="253" spans="1:8" ht="36">
      <c r="A253" s="110" t="s">
        <v>433</v>
      </c>
      <c r="B253" s="138">
        <v>160608</v>
      </c>
      <c r="C253" s="111" t="s">
        <v>615</v>
      </c>
      <c r="D253" s="112" t="s">
        <v>8</v>
      </c>
      <c r="E253" s="113" t="s">
        <v>624</v>
      </c>
      <c r="F253" s="195">
        <v>1</v>
      </c>
      <c r="H253" s="97" t="e">
        <f>F253*#REF!</f>
        <v>#REF!</v>
      </c>
    </row>
    <row r="254" spans="1:8" ht="24">
      <c r="A254" s="110" t="s">
        <v>434</v>
      </c>
      <c r="B254" s="138">
        <v>160612</v>
      </c>
      <c r="C254" s="111" t="s">
        <v>614</v>
      </c>
      <c r="D254" s="112" t="s">
        <v>8</v>
      </c>
      <c r="E254" s="113" t="s">
        <v>649</v>
      </c>
      <c r="F254" s="195">
        <v>5</v>
      </c>
      <c r="H254" s="97" t="e">
        <f>F254*#REF!</f>
        <v>#REF!</v>
      </c>
    </row>
    <row r="255" spans="1:8" ht="24">
      <c r="A255" s="110" t="s">
        <v>435</v>
      </c>
      <c r="B255" s="138">
        <v>160613</v>
      </c>
      <c r="C255" s="111" t="s">
        <v>616</v>
      </c>
      <c r="D255" s="112" t="s">
        <v>8</v>
      </c>
      <c r="E255" s="113" t="s">
        <v>624</v>
      </c>
      <c r="F255" s="195">
        <v>1</v>
      </c>
      <c r="H255" s="97" t="e">
        <f>F255*#REF!</f>
        <v>#REF!</v>
      </c>
    </row>
    <row r="256" spans="1:8" ht="15">
      <c r="A256" s="13" t="s">
        <v>617</v>
      </c>
      <c r="B256" s="14">
        <v>1608</v>
      </c>
      <c r="C256" s="369" t="s">
        <v>171</v>
      </c>
      <c r="D256" s="369"/>
      <c r="E256" s="369"/>
      <c r="F256" s="369"/>
      <c r="H256" s="97" t="e">
        <f>F256*#REF!</f>
        <v>#REF!</v>
      </c>
    </row>
    <row r="257" spans="1:8" ht="15">
      <c r="A257" s="110" t="s">
        <v>618</v>
      </c>
      <c r="B257" s="138">
        <v>160806</v>
      </c>
      <c r="C257" s="111" t="s">
        <v>172</v>
      </c>
      <c r="D257" s="112" t="s">
        <v>8</v>
      </c>
      <c r="E257" s="113" t="s">
        <v>654</v>
      </c>
      <c r="F257" s="195">
        <v>4</v>
      </c>
      <c r="H257" s="97" t="e">
        <f>F257*#REF!</f>
        <v>#REF!</v>
      </c>
    </row>
    <row r="258" spans="1:8" ht="15">
      <c r="A258" s="110" t="s">
        <v>619</v>
      </c>
      <c r="B258" s="138">
        <v>160807</v>
      </c>
      <c r="C258" s="111" t="s">
        <v>173</v>
      </c>
      <c r="D258" s="112" t="s">
        <v>8</v>
      </c>
      <c r="E258" s="113" t="s">
        <v>654</v>
      </c>
      <c r="F258" s="195">
        <v>4</v>
      </c>
      <c r="H258" s="97" t="e">
        <f>F258*#REF!</f>
        <v>#REF!</v>
      </c>
    </row>
    <row r="259" spans="1:8" ht="15">
      <c r="A259" s="110" t="s">
        <v>620</v>
      </c>
      <c r="B259" s="138">
        <v>160808</v>
      </c>
      <c r="C259" s="111" t="s">
        <v>174</v>
      </c>
      <c r="D259" s="112" t="s">
        <v>17</v>
      </c>
      <c r="E259" s="113" t="s">
        <v>672</v>
      </c>
      <c r="F259" s="195">
        <v>38</v>
      </c>
      <c r="H259" s="97" t="e">
        <f>F259*#REF!</f>
        <v>#REF!</v>
      </c>
    </row>
    <row r="260" spans="1:8" ht="15">
      <c r="A260" s="16"/>
      <c r="B260" s="375" t="s">
        <v>191</v>
      </c>
      <c r="C260" s="375"/>
      <c r="D260" s="375"/>
      <c r="E260" s="375"/>
      <c r="F260" s="375"/>
      <c r="H260" s="97" t="e">
        <f>F260*#REF!</f>
        <v>#REF!</v>
      </c>
    </row>
    <row r="261" spans="1:8" ht="15">
      <c r="A261" s="16"/>
      <c r="B261" s="381"/>
      <c r="C261" s="381"/>
      <c r="D261" s="381"/>
      <c r="E261" s="381"/>
      <c r="F261" s="381"/>
      <c r="H261" s="97" t="e">
        <f>F261*#REF!</f>
        <v>#REF!</v>
      </c>
    </row>
    <row r="262" spans="1:8" ht="15">
      <c r="A262" s="11">
        <v>18</v>
      </c>
      <c r="B262" s="107" t="s">
        <v>176</v>
      </c>
      <c r="C262" s="372" t="s">
        <v>177</v>
      </c>
      <c r="D262" s="372"/>
      <c r="E262" s="372"/>
      <c r="F262" s="372"/>
      <c r="H262" s="97" t="e">
        <f>F262*#REF!</f>
        <v>#REF!</v>
      </c>
    </row>
    <row r="263" spans="1:8" ht="15">
      <c r="A263" s="13" t="s">
        <v>436</v>
      </c>
      <c r="B263" s="108" t="s">
        <v>178</v>
      </c>
      <c r="C263" s="369" t="s">
        <v>179</v>
      </c>
      <c r="D263" s="369"/>
      <c r="E263" s="369"/>
      <c r="F263" s="369"/>
      <c r="H263" s="97" t="e">
        <f>F263*#REF!</f>
        <v>#REF!</v>
      </c>
    </row>
    <row r="264" spans="1:8" ht="24">
      <c r="A264" s="110" t="s">
        <v>437</v>
      </c>
      <c r="B264" s="138">
        <v>170108</v>
      </c>
      <c r="C264" s="111" t="s">
        <v>550</v>
      </c>
      <c r="D264" s="112" t="s">
        <v>8</v>
      </c>
      <c r="E264" s="113" t="s">
        <v>648</v>
      </c>
      <c r="F264" s="195">
        <v>10</v>
      </c>
      <c r="H264" s="97" t="e">
        <f>F264*#REF!</f>
        <v>#REF!</v>
      </c>
    </row>
    <row r="265" spans="1:8" ht="24">
      <c r="A265" s="110" t="s">
        <v>438</v>
      </c>
      <c r="B265" s="138">
        <v>170111</v>
      </c>
      <c r="C265" s="111" t="s">
        <v>180</v>
      </c>
      <c r="D265" s="112" t="s">
        <v>8</v>
      </c>
      <c r="E265" s="113" t="s">
        <v>641</v>
      </c>
      <c r="F265" s="195">
        <v>11</v>
      </c>
      <c r="H265" s="97" t="e">
        <f>F265*#REF!</f>
        <v>#REF!</v>
      </c>
    </row>
    <row r="266" spans="1:8" s="1" customFormat="1" ht="36">
      <c r="A266" s="189" t="s">
        <v>440</v>
      </c>
      <c r="B266" s="222">
        <v>170115</v>
      </c>
      <c r="C266" s="191" t="s">
        <v>599</v>
      </c>
      <c r="D266" s="221" t="s">
        <v>8</v>
      </c>
      <c r="E266" s="211" t="s">
        <v>732</v>
      </c>
      <c r="F266" s="196">
        <v>17</v>
      </c>
      <c r="H266" s="6" t="e">
        <f>F266*#REF!</f>
        <v>#REF!</v>
      </c>
    </row>
    <row r="267" spans="1:8" ht="24">
      <c r="A267" s="110" t="s">
        <v>439</v>
      </c>
      <c r="B267" s="138">
        <v>170114</v>
      </c>
      <c r="C267" s="111" t="s">
        <v>551</v>
      </c>
      <c r="D267" s="112" t="s">
        <v>8</v>
      </c>
      <c r="E267" s="113" t="s">
        <v>650</v>
      </c>
      <c r="F267" s="195">
        <v>6</v>
      </c>
      <c r="H267" s="97" t="e">
        <f>F267*#REF!</f>
        <v>#REF!</v>
      </c>
    </row>
    <row r="268" spans="1:8" ht="48">
      <c r="A268" s="110" t="s">
        <v>441</v>
      </c>
      <c r="B268" s="138">
        <v>170126</v>
      </c>
      <c r="C268" s="111" t="s">
        <v>181</v>
      </c>
      <c r="D268" s="112" t="s">
        <v>8</v>
      </c>
      <c r="E268" s="113" t="s">
        <v>651</v>
      </c>
      <c r="F268" s="195">
        <v>2</v>
      </c>
      <c r="H268" s="97" t="e">
        <f>F268*#REF!</f>
        <v>#REF!</v>
      </c>
    </row>
    <row r="269" spans="1:8" ht="15">
      <c r="A269" s="110" t="s">
        <v>442</v>
      </c>
      <c r="B269" s="138">
        <v>170129</v>
      </c>
      <c r="C269" s="111" t="s">
        <v>182</v>
      </c>
      <c r="D269" s="112" t="s">
        <v>8</v>
      </c>
      <c r="E269" s="113" t="s">
        <v>652</v>
      </c>
      <c r="F269" s="195">
        <v>3</v>
      </c>
      <c r="H269" s="97" t="e">
        <f>F269*#REF!</f>
        <v>#REF!</v>
      </c>
    </row>
    <row r="270" spans="1:8" ht="24">
      <c r="A270" s="110" t="s">
        <v>443</v>
      </c>
      <c r="B270" s="138">
        <v>170108</v>
      </c>
      <c r="C270" s="111" t="s">
        <v>780</v>
      </c>
      <c r="D270" s="112" t="s">
        <v>8</v>
      </c>
      <c r="E270" s="113" t="s">
        <v>653</v>
      </c>
      <c r="F270" s="195">
        <v>18</v>
      </c>
      <c r="H270" s="97" t="e">
        <f>F270*#REF!</f>
        <v>#REF!</v>
      </c>
    </row>
    <row r="271" spans="1:8" ht="15">
      <c r="A271" s="13" t="s">
        <v>445</v>
      </c>
      <c r="B271" s="108" t="s">
        <v>183</v>
      </c>
      <c r="C271" s="369" t="s">
        <v>184</v>
      </c>
      <c r="D271" s="369"/>
      <c r="E271" s="369"/>
      <c r="F271" s="369"/>
      <c r="H271" s="97" t="e">
        <f>F271*#REF!</f>
        <v>#REF!</v>
      </c>
    </row>
    <row r="272" spans="1:8" s="1" customFormat="1" ht="48">
      <c r="A272" s="189" t="s">
        <v>446</v>
      </c>
      <c r="B272" s="222">
        <v>170220</v>
      </c>
      <c r="C272" s="191" t="s">
        <v>185</v>
      </c>
      <c r="D272" s="221" t="s">
        <v>10</v>
      </c>
      <c r="E272" s="211" t="s">
        <v>738</v>
      </c>
      <c r="F272" s="196">
        <v>38.49</v>
      </c>
      <c r="H272" s="6" t="e">
        <f>F272*#REF!</f>
        <v>#REF!</v>
      </c>
    </row>
    <row r="273" spans="1:8" ht="15">
      <c r="A273" s="13" t="s">
        <v>447</v>
      </c>
      <c r="B273" s="108" t="s">
        <v>186</v>
      </c>
      <c r="C273" s="369" t="s">
        <v>187</v>
      </c>
      <c r="D273" s="369"/>
      <c r="E273" s="369"/>
      <c r="F273" s="369"/>
      <c r="H273" s="97" t="e">
        <f>F273*#REF!</f>
        <v>#REF!</v>
      </c>
    </row>
    <row r="274" spans="1:8" s="1" customFormat="1" ht="24">
      <c r="A274" s="189" t="s">
        <v>448</v>
      </c>
      <c r="B274" s="222">
        <v>170304</v>
      </c>
      <c r="C274" s="191" t="s">
        <v>734</v>
      </c>
      <c r="D274" s="221" t="s">
        <v>8</v>
      </c>
      <c r="E274" s="211" t="s">
        <v>739</v>
      </c>
      <c r="F274" s="196">
        <v>3</v>
      </c>
      <c r="H274" s="6" t="e">
        <f>F274*#REF!</f>
        <v>#REF!</v>
      </c>
    </row>
    <row r="275" spans="1:8" s="1" customFormat="1" ht="15">
      <c r="A275" s="189" t="s">
        <v>529</v>
      </c>
      <c r="B275" s="222">
        <v>170306</v>
      </c>
      <c r="C275" s="191" t="s">
        <v>188</v>
      </c>
      <c r="D275" s="221" t="s">
        <v>8</v>
      </c>
      <c r="E275" s="211" t="s">
        <v>651</v>
      </c>
      <c r="F275" s="196">
        <v>2</v>
      </c>
      <c r="H275" s="6" t="e">
        <f>F275*#REF!</f>
        <v>#REF!</v>
      </c>
    </row>
    <row r="276" spans="1:8" ht="15">
      <c r="A276" s="110" t="s">
        <v>530</v>
      </c>
      <c r="B276" s="138">
        <v>170309</v>
      </c>
      <c r="C276" s="111" t="s">
        <v>189</v>
      </c>
      <c r="D276" s="112" t="s">
        <v>8</v>
      </c>
      <c r="E276" s="113" t="s">
        <v>651</v>
      </c>
      <c r="F276" s="195">
        <v>2</v>
      </c>
      <c r="H276" s="97" t="e">
        <f>F276*#REF!</f>
        <v>#REF!</v>
      </c>
    </row>
    <row r="277" spans="1:8" s="1" customFormat="1" ht="24">
      <c r="A277" s="189" t="s">
        <v>531</v>
      </c>
      <c r="B277" s="222">
        <v>170312</v>
      </c>
      <c r="C277" s="191" t="s">
        <v>735</v>
      </c>
      <c r="D277" s="221" t="s">
        <v>8</v>
      </c>
      <c r="E277" s="211" t="s">
        <v>740</v>
      </c>
      <c r="F277" s="196">
        <v>22</v>
      </c>
      <c r="H277" s="6" t="e">
        <f>F277*#REF!</f>
        <v>#REF!</v>
      </c>
    </row>
    <row r="278" spans="1:8" ht="15">
      <c r="A278" s="13" t="s">
        <v>449</v>
      </c>
      <c r="B278" s="14">
        <v>1704</v>
      </c>
      <c r="C278" s="369" t="s">
        <v>190</v>
      </c>
      <c r="D278" s="369"/>
      <c r="E278" s="369"/>
      <c r="F278" s="369"/>
      <c r="H278" s="97" t="e">
        <f>F278*#REF!</f>
        <v>#REF!</v>
      </c>
    </row>
    <row r="279" spans="1:8" s="1" customFormat="1" ht="36">
      <c r="A279" s="189" t="s">
        <v>450</v>
      </c>
      <c r="B279" s="222">
        <v>170512</v>
      </c>
      <c r="C279" s="191" t="s">
        <v>736</v>
      </c>
      <c r="D279" s="221" t="s">
        <v>8</v>
      </c>
      <c r="E279" s="211" t="s">
        <v>649</v>
      </c>
      <c r="F279" s="196">
        <v>10</v>
      </c>
      <c r="H279" s="6" t="e">
        <f>F279*#REF!</f>
        <v>#REF!</v>
      </c>
    </row>
    <row r="280" spans="1:8" s="1" customFormat="1" ht="36">
      <c r="A280" s="189" t="s">
        <v>451</v>
      </c>
      <c r="B280" s="222">
        <v>170222</v>
      </c>
      <c r="C280" s="191" t="s">
        <v>737</v>
      </c>
      <c r="D280" s="221" t="s">
        <v>8</v>
      </c>
      <c r="E280" s="211" t="s">
        <v>624</v>
      </c>
      <c r="F280" s="196"/>
      <c r="H280" s="6" t="e">
        <f>F280*#REF!</f>
        <v>#REF!</v>
      </c>
    </row>
    <row r="281" spans="1:8" ht="24">
      <c r="A281" s="110" t="s">
        <v>532</v>
      </c>
      <c r="B281" s="138">
        <v>170550</v>
      </c>
      <c r="C281" s="111" t="s">
        <v>695</v>
      </c>
      <c r="D281" s="112" t="s">
        <v>8</v>
      </c>
      <c r="E281" s="113" t="s">
        <v>651</v>
      </c>
      <c r="F281" s="195">
        <v>2</v>
      </c>
      <c r="H281" s="97" t="e">
        <f>F281*#REF!</f>
        <v>#REF!</v>
      </c>
    </row>
    <row r="282" spans="1:8" ht="24">
      <c r="A282" s="110" t="s">
        <v>533</v>
      </c>
      <c r="B282" s="138">
        <v>170519</v>
      </c>
      <c r="C282" s="111" t="s">
        <v>231</v>
      </c>
      <c r="D282" s="112" t="s">
        <v>8</v>
      </c>
      <c r="E282" s="113" t="s">
        <v>641</v>
      </c>
      <c r="F282" s="195">
        <v>11</v>
      </c>
      <c r="H282" s="97" t="e">
        <f>F282*#REF!</f>
        <v>#REF!</v>
      </c>
    </row>
    <row r="283" spans="1:8" ht="24">
      <c r="A283" s="110" t="s">
        <v>534</v>
      </c>
      <c r="B283" s="138">
        <v>170546</v>
      </c>
      <c r="C283" s="124" t="s">
        <v>554</v>
      </c>
      <c r="D283" s="112" t="s">
        <v>8</v>
      </c>
      <c r="E283" s="113" t="s">
        <v>624</v>
      </c>
      <c r="F283" s="195">
        <v>1</v>
      </c>
      <c r="H283" s="97" t="e">
        <f>F283*#REF!</f>
        <v>#REF!</v>
      </c>
    </row>
    <row r="284" spans="1:8" ht="36">
      <c r="A284" s="110" t="s">
        <v>535</v>
      </c>
      <c r="B284" s="138">
        <v>170557</v>
      </c>
      <c r="C284" s="124" t="s">
        <v>548</v>
      </c>
      <c r="D284" s="112" t="s">
        <v>17</v>
      </c>
      <c r="E284" s="113" t="s">
        <v>673</v>
      </c>
      <c r="F284" s="195">
        <v>3.6</v>
      </c>
      <c r="H284" s="97" t="e">
        <f>F284*#REF!</f>
        <v>#REF!</v>
      </c>
    </row>
    <row r="285" spans="1:8" s="1" customFormat="1" ht="36.75">
      <c r="A285" s="189" t="s">
        <v>549</v>
      </c>
      <c r="B285" s="221">
        <v>170117</v>
      </c>
      <c r="C285" s="228" t="s">
        <v>733</v>
      </c>
      <c r="D285" s="221" t="s">
        <v>8</v>
      </c>
      <c r="E285" s="220" t="s">
        <v>652</v>
      </c>
      <c r="F285" s="196">
        <v>3</v>
      </c>
      <c r="H285" s="6" t="e">
        <f>F285*#REF!</f>
        <v>#REF!</v>
      </c>
    </row>
    <row r="286" spans="1:8" ht="15">
      <c r="A286" s="110" t="s">
        <v>553</v>
      </c>
      <c r="B286" s="138">
        <v>180809</v>
      </c>
      <c r="C286" s="124" t="s">
        <v>552</v>
      </c>
      <c r="D286" s="112" t="s">
        <v>8</v>
      </c>
      <c r="E286" s="213" t="s">
        <v>648</v>
      </c>
      <c r="F286" s="195">
        <v>10</v>
      </c>
      <c r="H286" s="97" t="e">
        <f>F286*#REF!</f>
        <v>#REF!</v>
      </c>
    </row>
    <row r="287" spans="1:8" ht="15">
      <c r="A287" s="17"/>
      <c r="B287" s="379" t="s">
        <v>199</v>
      </c>
      <c r="C287" s="379"/>
      <c r="D287" s="379"/>
      <c r="E287" s="379"/>
      <c r="F287" s="379"/>
      <c r="H287" s="97" t="e">
        <f>F287*#REF!</f>
        <v>#REF!</v>
      </c>
    </row>
    <row r="288" spans="1:8" ht="15">
      <c r="A288" s="16"/>
      <c r="B288" s="134"/>
      <c r="C288" s="134"/>
      <c r="D288" s="134"/>
      <c r="E288" s="214"/>
      <c r="F288" s="201"/>
      <c r="G288" s="109"/>
      <c r="H288" s="97" t="e">
        <f>F288*#REF!</f>
        <v>#REF!</v>
      </c>
    </row>
    <row r="289" spans="1:8" ht="15">
      <c r="A289" s="11">
        <v>19</v>
      </c>
      <c r="B289" s="107" t="s">
        <v>200</v>
      </c>
      <c r="C289" s="372" t="s">
        <v>201</v>
      </c>
      <c r="D289" s="372"/>
      <c r="E289" s="372"/>
      <c r="F289" s="372"/>
      <c r="H289" s="97" t="e">
        <f>F289*#REF!</f>
        <v>#REF!</v>
      </c>
    </row>
    <row r="290" spans="1:8" ht="15">
      <c r="A290" s="13" t="s">
        <v>452</v>
      </c>
      <c r="B290" s="108" t="s">
        <v>202</v>
      </c>
      <c r="C290" s="369" t="s">
        <v>203</v>
      </c>
      <c r="D290" s="369"/>
      <c r="E290" s="369"/>
      <c r="F290" s="369"/>
      <c r="H290" s="97" t="e">
        <f>F290*#REF!</f>
        <v>#REF!</v>
      </c>
    </row>
    <row r="291" spans="1:8" ht="409.5">
      <c r="A291" s="110" t="s">
        <v>453</v>
      </c>
      <c r="B291" s="138">
        <v>190103</v>
      </c>
      <c r="C291" s="111" t="s">
        <v>204</v>
      </c>
      <c r="D291" s="112" t="s">
        <v>10</v>
      </c>
      <c r="E291" s="113" t="s">
        <v>645</v>
      </c>
      <c r="F291" s="195">
        <v>1957.52</v>
      </c>
      <c r="H291" s="97" t="e">
        <f>F291*#REF!</f>
        <v>#REF!</v>
      </c>
    </row>
    <row r="292" spans="1:8" ht="36">
      <c r="A292" s="110" t="s">
        <v>454</v>
      </c>
      <c r="B292" s="138">
        <v>190106</v>
      </c>
      <c r="C292" s="124" t="s">
        <v>205</v>
      </c>
      <c r="D292" s="112" t="s">
        <v>10</v>
      </c>
      <c r="E292" s="113" t="s">
        <v>691</v>
      </c>
      <c r="F292" s="195">
        <v>1219.95</v>
      </c>
      <c r="H292" s="97" t="e">
        <f>F292*#REF!</f>
        <v>#REF!</v>
      </c>
    </row>
    <row r="293" spans="1:8" ht="15">
      <c r="A293" s="13" t="s">
        <v>455</v>
      </c>
      <c r="B293" s="14">
        <v>1902</v>
      </c>
      <c r="C293" s="369" t="s">
        <v>206</v>
      </c>
      <c r="D293" s="369"/>
      <c r="E293" s="369"/>
      <c r="F293" s="369"/>
      <c r="H293" s="97" t="e">
        <f>F293*#REF!</f>
        <v>#REF!</v>
      </c>
    </row>
    <row r="294" spans="1:8" ht="24">
      <c r="A294" s="110" t="s">
        <v>456</v>
      </c>
      <c r="B294" s="138">
        <v>190303</v>
      </c>
      <c r="C294" s="111" t="s">
        <v>207</v>
      </c>
      <c r="D294" s="112" t="s">
        <v>10</v>
      </c>
      <c r="E294" s="113" t="s">
        <v>690</v>
      </c>
      <c r="F294" s="195">
        <v>47.88</v>
      </c>
      <c r="H294" s="97" t="e">
        <f>F294*#REF!</f>
        <v>#REF!</v>
      </c>
    </row>
    <row r="295" spans="1:8" ht="15">
      <c r="A295" s="13" t="s">
        <v>457</v>
      </c>
      <c r="B295" s="14">
        <v>1903</v>
      </c>
      <c r="C295" s="369" t="s">
        <v>208</v>
      </c>
      <c r="D295" s="369"/>
      <c r="E295" s="369"/>
      <c r="F295" s="369"/>
      <c r="H295" s="97" t="e">
        <f>F295*#REF!</f>
        <v>#REF!</v>
      </c>
    </row>
    <row r="296" spans="1:8" ht="72">
      <c r="A296" s="110" t="s">
        <v>458</v>
      </c>
      <c r="B296" s="138">
        <v>190602</v>
      </c>
      <c r="C296" s="111" t="s">
        <v>541</v>
      </c>
      <c r="D296" s="112" t="s">
        <v>10</v>
      </c>
      <c r="E296" s="113" t="s">
        <v>686</v>
      </c>
      <c r="F296" s="195">
        <v>318.66</v>
      </c>
      <c r="H296" s="97" t="e">
        <f>F296*#REF!</f>
        <v>#REF!</v>
      </c>
    </row>
    <row r="297" spans="1:8" ht="15">
      <c r="A297" s="16"/>
      <c r="B297" s="376" t="s">
        <v>220</v>
      </c>
      <c r="C297" s="376"/>
      <c r="D297" s="376"/>
      <c r="E297" s="376"/>
      <c r="F297" s="376"/>
      <c r="H297" s="97" t="e">
        <f>F297*#REF!</f>
        <v>#REF!</v>
      </c>
    </row>
    <row r="298" spans="1:8" ht="15">
      <c r="A298" s="16"/>
      <c r="B298" s="380"/>
      <c r="C298" s="380"/>
      <c r="D298" s="380"/>
      <c r="E298" s="380"/>
      <c r="F298" s="380"/>
      <c r="H298" s="97" t="e">
        <f>F298*#REF!</f>
        <v>#REF!</v>
      </c>
    </row>
    <row r="299" spans="1:8" ht="15">
      <c r="A299" s="11">
        <v>20</v>
      </c>
      <c r="B299" s="107" t="s">
        <v>209</v>
      </c>
      <c r="C299" s="378" t="s">
        <v>210</v>
      </c>
      <c r="D299" s="378"/>
      <c r="E299" s="378"/>
      <c r="F299" s="378"/>
      <c r="H299" s="97" t="e">
        <f>F299*#REF!</f>
        <v>#REF!</v>
      </c>
    </row>
    <row r="300" spans="1:8" ht="15">
      <c r="A300" s="13" t="s">
        <v>459</v>
      </c>
      <c r="B300" s="14">
        <v>2001</v>
      </c>
      <c r="C300" s="369" t="s">
        <v>211</v>
      </c>
      <c r="D300" s="369"/>
      <c r="E300" s="369"/>
      <c r="F300" s="369"/>
      <c r="H300" s="97" t="e">
        <f>F300*#REF!</f>
        <v>#REF!</v>
      </c>
    </row>
    <row r="301" spans="1:8" ht="55.5" customHeight="1">
      <c r="A301" s="110" t="s">
        <v>460</v>
      </c>
      <c r="B301" s="138">
        <v>200124</v>
      </c>
      <c r="C301" s="115" t="s">
        <v>233</v>
      </c>
      <c r="D301" s="126" t="s">
        <v>17</v>
      </c>
      <c r="E301" s="215" t="s">
        <v>687</v>
      </c>
      <c r="F301" s="202">
        <v>93.24</v>
      </c>
      <c r="H301" s="97" t="e">
        <f>F301*#REF!</f>
        <v>#REF!</v>
      </c>
    </row>
    <row r="302" spans="1:8" ht="24">
      <c r="A302" s="110" t="s">
        <v>461</v>
      </c>
      <c r="B302" s="138">
        <v>71706</v>
      </c>
      <c r="C302" s="115" t="s">
        <v>229</v>
      </c>
      <c r="D302" s="112" t="s">
        <v>10</v>
      </c>
      <c r="E302" s="113" t="s">
        <v>674</v>
      </c>
      <c r="F302" s="202">
        <v>18.66</v>
      </c>
      <c r="H302" s="97" t="e">
        <f>F302*#REF!</f>
        <v>#REF!</v>
      </c>
    </row>
    <row r="303" spans="1:8" ht="24">
      <c r="A303" s="110" t="s">
        <v>462</v>
      </c>
      <c r="B303" s="138">
        <v>71107</v>
      </c>
      <c r="C303" s="128" t="s">
        <v>230</v>
      </c>
      <c r="D303" s="112" t="s">
        <v>10</v>
      </c>
      <c r="E303" s="113" t="s">
        <v>692</v>
      </c>
      <c r="F303" s="202">
        <v>16.51</v>
      </c>
      <c r="H303" s="97" t="e">
        <f>F303*#REF!</f>
        <v>#REF!</v>
      </c>
    </row>
    <row r="304" spans="1:8" ht="15">
      <c r="A304" s="13" t="s">
        <v>463</v>
      </c>
      <c r="B304" s="108" t="s">
        <v>212</v>
      </c>
      <c r="C304" s="369" t="s">
        <v>213</v>
      </c>
      <c r="D304" s="369"/>
      <c r="E304" s="369"/>
      <c r="F304" s="369"/>
      <c r="H304" s="97" t="e">
        <f>F304*#REF!</f>
        <v>#REF!</v>
      </c>
    </row>
    <row r="305" spans="1:8" ht="24">
      <c r="A305" s="110" t="s">
        <v>464</v>
      </c>
      <c r="B305" s="117" t="s">
        <v>540</v>
      </c>
      <c r="C305" s="151" t="s">
        <v>539</v>
      </c>
      <c r="D305" s="117" t="s">
        <v>17</v>
      </c>
      <c r="E305" s="113" t="s">
        <v>675</v>
      </c>
      <c r="F305" s="203">
        <v>1.5</v>
      </c>
      <c r="H305" s="97" t="e">
        <f>F305*#REF!</f>
        <v>#REF!</v>
      </c>
    </row>
    <row r="306" spans="1:8" ht="36">
      <c r="A306" s="110" t="s">
        <v>604</v>
      </c>
      <c r="B306" s="138">
        <v>200253</v>
      </c>
      <c r="C306" s="111" t="s">
        <v>214</v>
      </c>
      <c r="D306" s="112" t="s">
        <v>10</v>
      </c>
      <c r="E306" s="113" t="s">
        <v>688</v>
      </c>
      <c r="F306" s="195">
        <v>14.18</v>
      </c>
      <c r="H306" s="97" t="e">
        <f>F306*#REF!</f>
        <v>#REF!</v>
      </c>
    </row>
    <row r="307" spans="1:8" ht="15">
      <c r="A307" s="13" t="s">
        <v>465</v>
      </c>
      <c r="B307" s="108" t="s">
        <v>215</v>
      </c>
      <c r="C307" s="369" t="s">
        <v>216</v>
      </c>
      <c r="D307" s="369"/>
      <c r="E307" s="369"/>
      <c r="F307" s="369"/>
      <c r="H307" s="97" t="e">
        <f>F307*#REF!</f>
        <v>#REF!</v>
      </c>
    </row>
    <row r="308" spans="1:8" ht="24">
      <c r="A308" s="110" t="s">
        <v>466</v>
      </c>
      <c r="B308" s="138">
        <v>200326</v>
      </c>
      <c r="C308" s="111" t="s">
        <v>238</v>
      </c>
      <c r="D308" s="112" t="s">
        <v>10</v>
      </c>
      <c r="E308" s="113" t="s">
        <v>689</v>
      </c>
      <c r="F308" s="195">
        <v>206.19</v>
      </c>
      <c r="H308" s="97" t="e">
        <f>F308*#REF!</f>
        <v>#REF!</v>
      </c>
    </row>
    <row r="309" spans="1:8" ht="15">
      <c r="A309" s="13" t="s">
        <v>467</v>
      </c>
      <c r="B309" s="108" t="s">
        <v>217</v>
      </c>
      <c r="C309" s="369" t="s">
        <v>218</v>
      </c>
      <c r="D309" s="369"/>
      <c r="E309" s="369"/>
      <c r="F309" s="369"/>
      <c r="H309" s="97" t="e">
        <f>F309*#REF!</f>
        <v>#REF!</v>
      </c>
    </row>
    <row r="310" spans="1:8" ht="15">
      <c r="A310" s="110" t="s">
        <v>468</v>
      </c>
      <c r="B310" s="112">
        <v>200401</v>
      </c>
      <c r="C310" s="111" t="s">
        <v>219</v>
      </c>
      <c r="D310" s="112" t="s">
        <v>10</v>
      </c>
      <c r="E310" s="113" t="s">
        <v>694</v>
      </c>
      <c r="F310" s="195">
        <v>1232.6</v>
      </c>
      <c r="H310" s="97" t="e">
        <f>F310*#REF!</f>
        <v>#REF!</v>
      </c>
    </row>
    <row r="311" spans="1:8" ht="15">
      <c r="A311" s="13" t="s">
        <v>555</v>
      </c>
      <c r="B311" s="129" t="s">
        <v>557</v>
      </c>
      <c r="C311" s="369" t="s">
        <v>556</v>
      </c>
      <c r="D311" s="369"/>
      <c r="E311" s="369"/>
      <c r="F311" s="369"/>
      <c r="H311" s="97" t="e">
        <f>F311*#REF!</f>
        <v>#REF!</v>
      </c>
    </row>
    <row r="312" spans="1:8" ht="36">
      <c r="A312" s="110" t="s">
        <v>782</v>
      </c>
      <c r="B312" s="112">
        <v>200563</v>
      </c>
      <c r="C312" s="111" t="s">
        <v>558</v>
      </c>
      <c r="D312" s="112" t="s">
        <v>17</v>
      </c>
      <c r="E312" s="113" t="s">
        <v>646</v>
      </c>
      <c r="F312" s="195">
        <v>6.25</v>
      </c>
      <c r="H312" s="97" t="e">
        <f>F312*#REF!</f>
        <v>#REF!</v>
      </c>
    </row>
    <row r="313" spans="1:8" ht="15">
      <c r="A313" s="16"/>
      <c r="B313" s="376" t="s">
        <v>226</v>
      </c>
      <c r="C313" s="376"/>
      <c r="D313" s="376"/>
      <c r="E313" s="376"/>
      <c r="F313" s="376"/>
      <c r="H313" s="97" t="e">
        <f>SUM(H301:H312)</f>
        <v>#REF!</v>
      </c>
    </row>
    <row r="314" spans="1:8" ht="15">
      <c r="A314" s="16"/>
      <c r="B314" s="377"/>
      <c r="C314" s="377"/>
      <c r="D314" s="377"/>
      <c r="E314" s="377"/>
      <c r="F314" s="377"/>
      <c r="H314" s="97" t="e">
        <f>F314*#REF!</f>
        <v>#REF!</v>
      </c>
    </row>
    <row r="315" spans="1:8" ht="15">
      <c r="A315" s="11">
        <v>21</v>
      </c>
      <c r="B315" s="107" t="s">
        <v>221</v>
      </c>
      <c r="C315" s="378" t="s">
        <v>222</v>
      </c>
      <c r="D315" s="378"/>
      <c r="E315" s="378"/>
      <c r="F315" s="378"/>
      <c r="H315" s="97" t="e">
        <f>F315*#REF!</f>
        <v>#REF!</v>
      </c>
    </row>
    <row r="316" spans="1:8" ht="15">
      <c r="A316" s="13" t="s">
        <v>469</v>
      </c>
      <c r="B316" s="14">
        <v>2102</v>
      </c>
      <c r="C316" s="369" t="s">
        <v>223</v>
      </c>
      <c r="D316" s="369"/>
      <c r="E316" s="369"/>
      <c r="F316" s="369"/>
      <c r="H316" s="97" t="e">
        <f>F316*#REF!</f>
        <v>#REF!</v>
      </c>
    </row>
    <row r="317" spans="1:8" ht="24">
      <c r="A317" s="110" t="s">
        <v>470</v>
      </c>
      <c r="B317" s="138">
        <v>210210</v>
      </c>
      <c r="C317" s="111" t="s">
        <v>512</v>
      </c>
      <c r="D317" s="112" t="s">
        <v>10</v>
      </c>
      <c r="E317" s="113" t="s">
        <v>693</v>
      </c>
      <c r="F317" s="195">
        <v>4.87</v>
      </c>
      <c r="H317" s="97" t="e">
        <f>F317*#REF!</f>
        <v>#REF!</v>
      </c>
    </row>
    <row r="318" spans="1:8" ht="15">
      <c r="A318" s="13" t="s">
        <v>471</v>
      </c>
      <c r="B318" s="14">
        <v>2102</v>
      </c>
      <c r="C318" s="369" t="s">
        <v>224</v>
      </c>
      <c r="D318" s="369"/>
      <c r="E318" s="369"/>
      <c r="F318" s="369"/>
      <c r="H318" s="97" t="e">
        <f>F318*#REF!</f>
        <v>#REF!</v>
      </c>
    </row>
    <row r="319" spans="1:8" ht="36">
      <c r="A319" s="110" t="s">
        <v>444</v>
      </c>
      <c r="B319" s="138">
        <v>210316</v>
      </c>
      <c r="C319" s="111" t="s">
        <v>225</v>
      </c>
      <c r="D319" s="112" t="s">
        <v>8</v>
      </c>
      <c r="E319" s="113" t="s">
        <v>651</v>
      </c>
      <c r="F319" s="195">
        <v>2</v>
      </c>
      <c r="H319" s="97" t="e">
        <f>F319*#REF!</f>
        <v>#REF!</v>
      </c>
    </row>
    <row r="320" spans="1:8" ht="24">
      <c r="A320" s="110" t="s">
        <v>472</v>
      </c>
      <c r="B320" s="138">
        <v>210322</v>
      </c>
      <c r="C320" s="128" t="s">
        <v>781</v>
      </c>
      <c r="D320" s="112" t="s">
        <v>8</v>
      </c>
      <c r="E320" s="113" t="s">
        <v>647</v>
      </c>
      <c r="F320" s="195">
        <v>10</v>
      </c>
      <c r="H320" s="97" t="e">
        <f>F320*#REF!</f>
        <v>#REF!</v>
      </c>
    </row>
    <row r="321" spans="1:8" ht="15.75" thickBot="1">
      <c r="A321" s="133"/>
      <c r="B321" s="374" t="s">
        <v>536</v>
      </c>
      <c r="C321" s="374"/>
      <c r="D321" s="374"/>
      <c r="E321" s="374"/>
      <c r="F321" s="374"/>
      <c r="H321" s="97" t="e">
        <f>F321*#REF!</f>
        <v>#REF!</v>
      </c>
    </row>
    <row r="323" ht="15" hidden="1">
      <c r="H323" s="97" t="e">
        <f>SUM(H9:H320)</f>
        <v>#REF!</v>
      </c>
    </row>
  </sheetData>
  <sheetProtection/>
  <mergeCells count="133">
    <mergeCell ref="C12:F12"/>
    <mergeCell ref="C24:F24"/>
    <mergeCell ref="C250:F250"/>
    <mergeCell ref="A1:F1"/>
    <mergeCell ref="A2:C3"/>
    <mergeCell ref="D2:F3"/>
    <mergeCell ref="A4:C5"/>
    <mergeCell ref="D4:F4"/>
    <mergeCell ref="D5:F5"/>
    <mergeCell ref="B10:F10"/>
    <mergeCell ref="B11:F11"/>
    <mergeCell ref="C27:F27"/>
    <mergeCell ref="B31:F31"/>
    <mergeCell ref="B32:F32"/>
    <mergeCell ref="C33:F33"/>
    <mergeCell ref="C34:F34"/>
    <mergeCell ref="C13:F13"/>
    <mergeCell ref="C16:F16"/>
    <mergeCell ref="B21:F21"/>
    <mergeCell ref="B22:F22"/>
    <mergeCell ref="C23:F23"/>
    <mergeCell ref="C40:F40"/>
    <mergeCell ref="B45:F45"/>
    <mergeCell ref="B46:F46"/>
    <mergeCell ref="C47:F47"/>
    <mergeCell ref="C48:F48"/>
    <mergeCell ref="C50:F50"/>
    <mergeCell ref="C52:F52"/>
    <mergeCell ref="C54:F54"/>
    <mergeCell ref="B56:F56"/>
    <mergeCell ref="B57:F57"/>
    <mergeCell ref="C58:F58"/>
    <mergeCell ref="C59:F59"/>
    <mergeCell ref="C62:F62"/>
    <mergeCell ref="B65:F65"/>
    <mergeCell ref="B66:F66"/>
    <mergeCell ref="C67:F67"/>
    <mergeCell ref="C68:F68"/>
    <mergeCell ref="C72:F72"/>
    <mergeCell ref="B76:F76"/>
    <mergeCell ref="B77:F77"/>
    <mergeCell ref="C78:F78"/>
    <mergeCell ref="C81:F81"/>
    <mergeCell ref="B83:F83"/>
    <mergeCell ref="B84:F84"/>
    <mergeCell ref="C85:F85"/>
    <mergeCell ref="C86:F86"/>
    <mergeCell ref="C90:F90"/>
    <mergeCell ref="C93:F93"/>
    <mergeCell ref="C96:F96"/>
    <mergeCell ref="B99:F99"/>
    <mergeCell ref="B100:F100"/>
    <mergeCell ref="C101:F101"/>
    <mergeCell ref="C102:F102"/>
    <mergeCell ref="C104:F104"/>
    <mergeCell ref="B106:F106"/>
    <mergeCell ref="B107:F107"/>
    <mergeCell ref="C108:F108"/>
    <mergeCell ref="C109:F109"/>
    <mergeCell ref="B111:F111"/>
    <mergeCell ref="B112:F112"/>
    <mergeCell ref="C113:F113"/>
    <mergeCell ref="C114:F114"/>
    <mergeCell ref="C116:F116"/>
    <mergeCell ref="C118:F118"/>
    <mergeCell ref="C143:F143"/>
    <mergeCell ref="B121:F121"/>
    <mergeCell ref="B122:F122"/>
    <mergeCell ref="C123:F123"/>
    <mergeCell ref="C124:F124"/>
    <mergeCell ref="C128:F128"/>
    <mergeCell ref="C133:F133"/>
    <mergeCell ref="C145:F145"/>
    <mergeCell ref="C183:F183"/>
    <mergeCell ref="C184:F184"/>
    <mergeCell ref="C172:F172"/>
    <mergeCell ref="C179:F179"/>
    <mergeCell ref="B137:F137"/>
    <mergeCell ref="B138:F138"/>
    <mergeCell ref="C139:F139"/>
    <mergeCell ref="C140:F140"/>
    <mergeCell ref="B181:F181"/>
    <mergeCell ref="C186:F186"/>
    <mergeCell ref="C188:F188"/>
    <mergeCell ref="C191:F191"/>
    <mergeCell ref="C197:F197"/>
    <mergeCell ref="C201:F201"/>
    <mergeCell ref="C223:F223"/>
    <mergeCell ref="C202:F202"/>
    <mergeCell ref="C208:F208"/>
    <mergeCell ref="C218:F218"/>
    <mergeCell ref="C228:F228"/>
    <mergeCell ref="B230:F230"/>
    <mergeCell ref="B231:F231"/>
    <mergeCell ref="C225:F225"/>
    <mergeCell ref="C263:F263"/>
    <mergeCell ref="C271:F271"/>
    <mergeCell ref="C232:F232"/>
    <mergeCell ref="C273:F273"/>
    <mergeCell ref="C278:F278"/>
    <mergeCell ref="C233:F233"/>
    <mergeCell ref="C238:F238"/>
    <mergeCell ref="C240:F240"/>
    <mergeCell ref="C256:F256"/>
    <mergeCell ref="B260:F260"/>
    <mergeCell ref="B261:F261"/>
    <mergeCell ref="C262:F262"/>
    <mergeCell ref="C289:F289"/>
    <mergeCell ref="C290:F290"/>
    <mergeCell ref="C293:F293"/>
    <mergeCell ref="C295:F295"/>
    <mergeCell ref="B287:F287"/>
    <mergeCell ref="B298:F298"/>
    <mergeCell ref="B321:F321"/>
    <mergeCell ref="C199:F199"/>
    <mergeCell ref="C309:F309"/>
    <mergeCell ref="B313:F313"/>
    <mergeCell ref="B314:F314"/>
    <mergeCell ref="C315:F315"/>
    <mergeCell ref="C316:F316"/>
    <mergeCell ref="C318:F318"/>
    <mergeCell ref="B297:F297"/>
    <mergeCell ref="C299:F299"/>
    <mergeCell ref="C311:F311"/>
    <mergeCell ref="C154:F154"/>
    <mergeCell ref="C157:F157"/>
    <mergeCell ref="C164:F164"/>
    <mergeCell ref="C163:F163"/>
    <mergeCell ref="C168:F168"/>
    <mergeCell ref="C169:F169"/>
    <mergeCell ref="C300:F300"/>
    <mergeCell ref="C304:F304"/>
    <mergeCell ref="C307:F307"/>
  </mergeCells>
  <conditionalFormatting sqref="F187 F189:F190 F203:F207 F209:F217">
    <cfRule type="cellIs" priority="4" dxfId="8" operator="equal" stopIfTrue="1">
      <formula>0</formula>
    </cfRule>
  </conditionalFormatting>
  <conditionalFormatting sqref="F192:F196">
    <cfRule type="cellIs" priority="3" dxfId="8" operator="equal" stopIfTrue="1">
      <formula>0</formula>
    </cfRule>
  </conditionalFormatting>
  <conditionalFormatting sqref="F220:F222">
    <cfRule type="cellIs" priority="2" dxfId="8" operator="equal" stopIfTrue="1">
      <formula>0</formula>
    </cfRule>
  </conditionalFormatting>
  <conditionalFormatting sqref="F229">
    <cfRule type="cellIs" priority="1" dxfId="8" operator="equal" stopIfTrue="1">
      <formula>0</formula>
    </cfRule>
  </conditionalFormatting>
  <printOptions/>
  <pageMargins left="0.3937007874015748" right="0.3937007874015748" top="0.3937007874015748" bottom="0.8661417322834646" header="0" footer="0.31496062992125984"/>
  <pageSetup fitToHeight="0" fitToWidth="1" horizontalDpi="600" verticalDpi="600" orientation="portrait" paperSize="9" scale="50" r:id="rId2"/>
  <headerFooter>
    <oddFooter>&amp;CLuan de Paula Cardoso Ferraz
Engenheira Civil e Ambiental
CREA MG 162412/D
&amp;R&amp;P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U54"/>
  <sheetViews>
    <sheetView view="pageLayout" zoomScaleNormal="98" zoomScaleSheetLayoutView="100" workbookViewId="0" topLeftCell="C46">
      <selection activeCell="S7" sqref="S7"/>
    </sheetView>
  </sheetViews>
  <sheetFormatPr defaultColWidth="9.140625" defaultRowHeight="15"/>
  <cols>
    <col min="1" max="1" width="12.57421875" style="0" customWidth="1"/>
    <col min="2" max="2" width="24.28125" style="0" customWidth="1"/>
    <col min="3" max="3" width="14.140625" style="0" customWidth="1"/>
    <col min="8" max="8" width="10.28125" style="0" customWidth="1"/>
    <col min="9" max="9" width="12.140625" style="0" customWidth="1"/>
    <col min="10" max="10" width="12.421875" style="0" customWidth="1"/>
    <col min="11" max="11" width="11.8515625" style="0" customWidth="1"/>
    <col min="12" max="13" width="12.8515625" style="0" customWidth="1"/>
    <col min="14" max="14" width="11.7109375" style="0" customWidth="1"/>
    <col min="15" max="15" width="12.00390625" style="0" customWidth="1"/>
    <col min="16" max="16" width="12.28125" style="0" customWidth="1"/>
    <col min="17" max="17" width="11.28125" style="0" customWidth="1"/>
    <col min="18" max="18" width="12.00390625" style="0" bestFit="1" customWidth="1"/>
    <col min="19" max="19" width="12.00390625" style="0" customWidth="1"/>
    <col min="21" max="21" width="13.28125" style="0" hidden="1" customWidth="1"/>
    <col min="22" max="23" width="0" style="0" hidden="1" customWidth="1"/>
  </cols>
  <sheetData>
    <row r="1" spans="1:19" ht="78" customHeight="1" thickBot="1">
      <c r="A1" s="415" t="s">
        <v>240</v>
      </c>
      <c r="B1" s="416"/>
      <c r="C1" s="416"/>
      <c r="D1" s="416"/>
      <c r="E1" s="416"/>
      <c r="F1" s="416"/>
      <c r="G1" s="416"/>
      <c r="H1" s="416"/>
      <c r="I1" s="416"/>
      <c r="J1" s="416"/>
      <c r="K1" s="416"/>
      <c r="L1" s="416"/>
      <c r="M1" s="416"/>
      <c r="N1" s="416"/>
      <c r="O1" s="416"/>
      <c r="P1" s="416"/>
      <c r="Q1" s="416"/>
      <c r="R1" s="416"/>
      <c r="S1" s="417"/>
    </row>
    <row r="2" spans="1:19" ht="30" customHeight="1" thickBot="1">
      <c r="A2" s="418" t="s">
        <v>241</v>
      </c>
      <c r="B2" s="419"/>
      <c r="C2" s="419"/>
      <c r="D2" s="420"/>
      <c r="E2" s="158"/>
      <c r="F2" s="158"/>
      <c r="G2" s="158"/>
      <c r="H2" s="421" t="s">
        <v>282</v>
      </c>
      <c r="I2" s="422"/>
      <c r="J2" s="422"/>
      <c r="K2" s="422"/>
      <c r="L2" s="422"/>
      <c r="M2" s="422"/>
      <c r="N2" s="422"/>
      <c r="O2" s="422"/>
      <c r="P2" s="422"/>
      <c r="Q2" s="422"/>
      <c r="R2" s="422"/>
      <c r="S2" s="423"/>
    </row>
    <row r="3" spans="1:19" ht="18.75" customHeight="1" thickBot="1">
      <c r="A3" s="430" t="s">
        <v>242</v>
      </c>
      <c r="B3" s="431"/>
      <c r="C3" s="431"/>
      <c r="D3" s="432"/>
      <c r="E3" s="161"/>
      <c r="F3" s="161"/>
      <c r="G3" s="161"/>
      <c r="H3" s="424"/>
      <c r="I3" s="425"/>
      <c r="J3" s="425"/>
      <c r="K3" s="425"/>
      <c r="L3" s="425"/>
      <c r="M3" s="425"/>
      <c r="N3" s="425"/>
      <c r="O3" s="425"/>
      <c r="P3" s="425"/>
      <c r="Q3" s="425"/>
      <c r="R3" s="425"/>
      <c r="S3" s="426"/>
    </row>
    <row r="4" spans="1:19" ht="21" customHeight="1" thickBot="1">
      <c r="A4" s="433" t="s">
        <v>479</v>
      </c>
      <c r="B4" s="434"/>
      <c r="C4" s="434"/>
      <c r="D4" s="435"/>
      <c r="E4" s="159"/>
      <c r="F4" s="159"/>
      <c r="G4" s="159"/>
      <c r="H4" s="427"/>
      <c r="I4" s="428"/>
      <c r="J4" s="428"/>
      <c r="K4" s="428"/>
      <c r="L4" s="428"/>
      <c r="M4" s="428"/>
      <c r="N4" s="428"/>
      <c r="O4" s="428"/>
      <c r="P4" s="428"/>
      <c r="Q4" s="428"/>
      <c r="R4" s="428"/>
      <c r="S4" s="429"/>
    </row>
    <row r="5" spans="1:19" ht="15.75" thickBot="1">
      <c r="A5" s="445" t="s">
        <v>244</v>
      </c>
      <c r="B5" s="443" t="s">
        <v>245</v>
      </c>
      <c r="C5" s="436" t="s">
        <v>246</v>
      </c>
      <c r="D5" s="437"/>
      <c r="E5" s="436" t="s">
        <v>725</v>
      </c>
      <c r="F5" s="437"/>
      <c r="G5" s="442"/>
      <c r="H5" s="413" t="s">
        <v>250</v>
      </c>
      <c r="I5" s="413" t="s">
        <v>251</v>
      </c>
      <c r="J5" s="413" t="s">
        <v>252</v>
      </c>
      <c r="K5" s="413" t="s">
        <v>253</v>
      </c>
      <c r="L5" s="413" t="s">
        <v>254</v>
      </c>
      <c r="M5" s="413" t="s">
        <v>283</v>
      </c>
      <c r="N5" s="407" t="s">
        <v>284</v>
      </c>
      <c r="O5" s="409" t="s">
        <v>285</v>
      </c>
      <c r="P5" s="411" t="s">
        <v>726</v>
      </c>
      <c r="Q5" s="407" t="s">
        <v>787</v>
      </c>
      <c r="R5" s="409" t="s">
        <v>788</v>
      </c>
      <c r="S5" s="411" t="s">
        <v>789</v>
      </c>
    </row>
    <row r="6" spans="1:19" ht="15.75" thickBot="1">
      <c r="A6" s="446"/>
      <c r="B6" s="444"/>
      <c r="C6" s="160" t="s">
        <v>255</v>
      </c>
      <c r="D6" s="165" t="s">
        <v>256</v>
      </c>
      <c r="E6" s="27" t="s">
        <v>247</v>
      </c>
      <c r="F6" s="27" t="s">
        <v>248</v>
      </c>
      <c r="G6" s="27" t="s">
        <v>249</v>
      </c>
      <c r="H6" s="414"/>
      <c r="I6" s="414"/>
      <c r="J6" s="414"/>
      <c r="K6" s="414"/>
      <c r="L6" s="414"/>
      <c r="M6" s="414"/>
      <c r="N6" s="408"/>
      <c r="O6" s="410"/>
      <c r="P6" s="412"/>
      <c r="Q6" s="408"/>
      <c r="R6" s="410"/>
      <c r="S6" s="412"/>
    </row>
    <row r="7" spans="1:21" ht="15">
      <c r="A7" s="438" t="s">
        <v>257</v>
      </c>
      <c r="B7" s="440" t="str">
        <f>'PLANILHA ORÇAMENTÁRIA'!C8</f>
        <v>SERVIÇOS PRELIMINARES</v>
      </c>
      <c r="C7" s="28">
        <f>'PLANILHA ORÇAMENTÁRIA'!G11</f>
        <v>12600.5</v>
      </c>
      <c r="D7" s="162">
        <f>C7/C49</f>
        <v>0.008071911638837255</v>
      </c>
      <c r="E7" s="168"/>
      <c r="F7" s="168"/>
      <c r="G7" s="168"/>
      <c r="H7" s="54">
        <f>C7*H8</f>
        <v>10080.400000000001</v>
      </c>
      <c r="I7" s="55">
        <f>C7*I8</f>
        <v>2520.1000000000004</v>
      </c>
      <c r="J7" s="55"/>
      <c r="K7" s="55"/>
      <c r="L7" s="55"/>
      <c r="M7" s="55"/>
      <c r="N7" s="55"/>
      <c r="O7" s="56"/>
      <c r="P7" s="55"/>
      <c r="Q7" s="57"/>
      <c r="R7" s="72"/>
      <c r="S7" s="73"/>
      <c r="U7" s="3">
        <f>SUM(H7:I7)</f>
        <v>12600.500000000002</v>
      </c>
    </row>
    <row r="8" spans="1:21" ht="15.75" thickBot="1">
      <c r="A8" s="439"/>
      <c r="B8" s="441"/>
      <c r="C8" s="29"/>
      <c r="D8" s="163"/>
      <c r="E8" s="166"/>
      <c r="F8" s="166"/>
      <c r="G8" s="166"/>
      <c r="H8" s="58">
        <v>0.8</v>
      </c>
      <c r="I8" s="21">
        <v>0.2</v>
      </c>
      <c r="J8" s="21"/>
      <c r="K8" s="21"/>
      <c r="L8" s="21"/>
      <c r="M8" s="21"/>
      <c r="N8" s="21"/>
      <c r="O8" s="20"/>
      <c r="P8" s="21"/>
      <c r="Q8" s="59"/>
      <c r="R8" s="74"/>
      <c r="S8" s="75"/>
      <c r="U8" s="4"/>
    </row>
    <row r="9" spans="1:21" ht="15">
      <c r="A9" s="438" t="s">
        <v>258</v>
      </c>
      <c r="B9" s="440" t="str">
        <f>'PLANILHA ORÇAMENTÁRIA'!C13</f>
        <v>INSTALAÇÃO DO CANTEIRO DE OBRAS</v>
      </c>
      <c r="C9" s="28">
        <f>'PLANILHA ORÇAMENTÁRIA'!G22</f>
        <v>32042.030000000002</v>
      </c>
      <c r="D9" s="162">
        <f>C9/C49</f>
        <v>0.020526204110072815</v>
      </c>
      <c r="E9" s="168"/>
      <c r="F9" s="168"/>
      <c r="G9" s="168"/>
      <c r="H9" s="60">
        <f>$C9*H10</f>
        <v>32042.030000000002</v>
      </c>
      <c r="I9" s="61"/>
      <c r="J9" s="61"/>
      <c r="K9" s="61"/>
      <c r="L9" s="61"/>
      <c r="M9" s="61"/>
      <c r="N9" s="61"/>
      <c r="O9" s="62"/>
      <c r="P9" s="61"/>
      <c r="Q9" s="63"/>
      <c r="R9" s="74"/>
      <c r="S9" s="75"/>
      <c r="U9" s="4"/>
    </row>
    <row r="10" spans="1:21" ht="15.75" thickBot="1">
      <c r="A10" s="439"/>
      <c r="B10" s="441"/>
      <c r="C10" s="29"/>
      <c r="D10" s="163"/>
      <c r="E10" s="166"/>
      <c r="F10" s="166"/>
      <c r="G10" s="166"/>
      <c r="H10" s="58">
        <v>1</v>
      </c>
      <c r="I10" s="21"/>
      <c r="J10" s="21"/>
      <c r="K10" s="21"/>
      <c r="L10" s="21"/>
      <c r="M10" s="21"/>
      <c r="N10" s="21"/>
      <c r="O10" s="20"/>
      <c r="P10" s="21"/>
      <c r="Q10" s="59"/>
      <c r="R10" s="74"/>
      <c r="S10" s="75"/>
      <c r="U10" s="4"/>
    </row>
    <row r="11" spans="1:21" ht="15">
      <c r="A11" s="438" t="s">
        <v>259</v>
      </c>
      <c r="B11" s="440" t="str">
        <f>'PLANILHA ORÇAMENTÁRIA'!C24</f>
        <v>MOVIMENTO DE TERRA</v>
      </c>
      <c r="C11" s="28">
        <f>'PLANILHA ORÇAMENTÁRIA'!G32</f>
        <v>30111.809999999998</v>
      </c>
      <c r="D11" s="162">
        <f>C11/C49</f>
        <v>0.019289700377402165</v>
      </c>
      <c r="E11" s="168"/>
      <c r="F11" s="168"/>
      <c r="G11" s="168"/>
      <c r="H11" s="60">
        <f>$C11*H12</f>
        <v>6022.362</v>
      </c>
      <c r="I11" s="61">
        <f>$C11*I12</f>
        <v>6022.362</v>
      </c>
      <c r="J11" s="61">
        <f>$C11*J12</f>
        <v>6022.362</v>
      </c>
      <c r="K11" s="61">
        <f>$C11*K12</f>
        <v>6022.362</v>
      </c>
      <c r="L11" s="61"/>
      <c r="M11" s="61"/>
      <c r="N11" s="61">
        <f>$C11*N12</f>
        <v>3011.181</v>
      </c>
      <c r="O11" s="62">
        <f>$C11*O12</f>
        <v>3011.181</v>
      </c>
      <c r="P11" s="61"/>
      <c r="Q11" s="63"/>
      <c r="R11" s="74"/>
      <c r="S11" s="75"/>
      <c r="U11" s="3">
        <f>SUM(H11:S11)</f>
        <v>30111.81</v>
      </c>
    </row>
    <row r="12" spans="1:21" ht="15.75" thickBot="1">
      <c r="A12" s="439"/>
      <c r="B12" s="441"/>
      <c r="C12" s="29"/>
      <c r="D12" s="163"/>
      <c r="E12" s="166"/>
      <c r="F12" s="166"/>
      <c r="G12" s="166"/>
      <c r="H12" s="58">
        <v>0.2</v>
      </c>
      <c r="I12" s="21">
        <v>0.2</v>
      </c>
      <c r="J12" s="21">
        <v>0.2</v>
      </c>
      <c r="K12" s="21">
        <v>0.2</v>
      </c>
      <c r="L12" s="21"/>
      <c r="M12" s="21"/>
      <c r="N12" s="21">
        <v>0.1</v>
      </c>
      <c r="O12" s="20">
        <v>0.1</v>
      </c>
      <c r="P12" s="21"/>
      <c r="Q12" s="59"/>
      <c r="R12" s="74"/>
      <c r="S12" s="75"/>
      <c r="U12" s="4"/>
    </row>
    <row r="13" spans="1:21" ht="15">
      <c r="A13" s="438" t="s">
        <v>260</v>
      </c>
      <c r="B13" s="440" t="str">
        <f>'PLANILHA ORÇAMENTÁRIA'!C34</f>
        <v>ESTRUTURAS</v>
      </c>
      <c r="C13" s="28">
        <f>'PLANILHA ORÇAMENTÁRIA'!G46</f>
        <v>443912.04</v>
      </c>
      <c r="D13" s="162">
        <f>C13/C49</f>
        <v>0.28437115688234504</v>
      </c>
      <c r="E13" s="168"/>
      <c r="F13" s="168"/>
      <c r="G13" s="168"/>
      <c r="H13" s="60"/>
      <c r="I13" s="61">
        <f>$C13*I14</f>
        <v>110978.01</v>
      </c>
      <c r="J13" s="61">
        <f>$C13*J14</f>
        <v>110978.01</v>
      </c>
      <c r="K13" s="61">
        <f>$C13*K14</f>
        <v>88782.408</v>
      </c>
      <c r="L13" s="61">
        <f>$C13*L14</f>
        <v>66586.806</v>
      </c>
      <c r="M13" s="61">
        <f>$C13*M14</f>
        <v>66586.806</v>
      </c>
      <c r="N13" s="61"/>
      <c r="O13" s="62"/>
      <c r="P13" s="61"/>
      <c r="Q13" s="63"/>
      <c r="R13" s="74"/>
      <c r="S13" s="75"/>
      <c r="U13" s="3">
        <f>SUM(I13:M13)</f>
        <v>443912.0399999999</v>
      </c>
    </row>
    <row r="14" spans="1:21" ht="15.75" thickBot="1">
      <c r="A14" s="439"/>
      <c r="B14" s="441"/>
      <c r="C14" s="29"/>
      <c r="D14" s="163"/>
      <c r="E14" s="166"/>
      <c r="F14" s="166"/>
      <c r="G14" s="166"/>
      <c r="H14" s="58"/>
      <c r="I14" s="21">
        <v>0.25</v>
      </c>
      <c r="J14" s="21">
        <v>0.25</v>
      </c>
      <c r="K14" s="21">
        <v>0.2</v>
      </c>
      <c r="L14" s="21">
        <v>0.15</v>
      </c>
      <c r="M14" s="21">
        <v>0.15</v>
      </c>
      <c r="N14" s="21"/>
      <c r="O14" s="20"/>
      <c r="P14" s="21"/>
      <c r="Q14" s="59"/>
      <c r="R14" s="74"/>
      <c r="S14" s="75"/>
      <c r="U14" s="4"/>
    </row>
    <row r="15" spans="1:21" ht="15">
      <c r="A15" s="438" t="s">
        <v>261</v>
      </c>
      <c r="B15" s="440" t="str">
        <f>'PLANILHA ORÇAMENTÁRIA'!C48</f>
        <v>PAREDES E PAINÉIS</v>
      </c>
      <c r="C15" s="28">
        <f>'PLANILHA ORÇAMENTÁRIA'!G57</f>
        <v>53840.880000000005</v>
      </c>
      <c r="D15" s="162">
        <f>C15/C49</f>
        <v>0.03449060163622396</v>
      </c>
      <c r="E15" s="168"/>
      <c r="F15" s="168"/>
      <c r="G15" s="168"/>
      <c r="H15" s="64"/>
      <c r="I15" s="61">
        <f aca="true" t="shared" si="0" ref="I15:N15">$C15*I16</f>
        <v>10768.176000000001</v>
      </c>
      <c r="J15" s="61">
        <f t="shared" si="0"/>
        <v>16152.264000000001</v>
      </c>
      <c r="K15" s="61">
        <f t="shared" si="0"/>
        <v>10768.176000000001</v>
      </c>
      <c r="L15" s="61">
        <f t="shared" si="0"/>
        <v>5384.088000000001</v>
      </c>
      <c r="M15" s="61">
        <f t="shared" si="0"/>
        <v>5384.088000000001</v>
      </c>
      <c r="N15" s="61">
        <f t="shared" si="0"/>
        <v>5384.088000000001</v>
      </c>
      <c r="O15" s="62"/>
      <c r="P15" s="61"/>
      <c r="Q15" s="63"/>
      <c r="R15" s="74"/>
      <c r="S15" s="75"/>
      <c r="U15" s="3">
        <f>SUM(I15:N15)</f>
        <v>53840.88000000001</v>
      </c>
    </row>
    <row r="16" spans="1:21" ht="15.75" thickBot="1">
      <c r="A16" s="439"/>
      <c r="B16" s="441"/>
      <c r="C16" s="29"/>
      <c r="D16" s="163"/>
      <c r="E16" s="166"/>
      <c r="F16" s="166"/>
      <c r="G16" s="166"/>
      <c r="H16" s="36"/>
      <c r="I16" s="21">
        <v>0.2</v>
      </c>
      <c r="J16" s="21">
        <v>0.3</v>
      </c>
      <c r="K16" s="21">
        <v>0.2</v>
      </c>
      <c r="L16" s="21">
        <v>0.1</v>
      </c>
      <c r="M16" s="21">
        <v>0.1</v>
      </c>
      <c r="N16" s="21">
        <v>0.1</v>
      </c>
      <c r="O16" s="20"/>
      <c r="P16" s="21"/>
      <c r="Q16" s="59"/>
      <c r="R16" s="74"/>
      <c r="S16" s="75"/>
      <c r="U16" s="4"/>
    </row>
    <row r="17" spans="1:21" ht="15">
      <c r="A17" s="438" t="s">
        <v>262</v>
      </c>
      <c r="B17" s="440" t="str">
        <f>'PLANILHA ORÇAMENTÁRIA'!C59</f>
        <v>ESQUADRIAS DE MADEIRA</v>
      </c>
      <c r="C17" s="28">
        <f>'PLANILHA ORÇAMENTÁRIA'!G66</f>
        <v>53231.07</v>
      </c>
      <c r="D17" s="162">
        <f>C17/C49</f>
        <v>0.034099955833559036</v>
      </c>
      <c r="E17" s="168"/>
      <c r="F17" s="168"/>
      <c r="G17" s="168"/>
      <c r="H17" s="60"/>
      <c r="I17" s="61"/>
      <c r="J17" s="61"/>
      <c r="K17" s="61"/>
      <c r="L17" s="61">
        <f>$C17*L18</f>
        <v>7984.6605</v>
      </c>
      <c r="M17" s="61">
        <f>$C17*M18</f>
        <v>13307.7675</v>
      </c>
      <c r="N17" s="61">
        <f>$C17*N18</f>
        <v>15969.321</v>
      </c>
      <c r="O17" s="62">
        <f>$C17*O18</f>
        <v>15969.321</v>
      </c>
      <c r="P17" s="61"/>
      <c r="Q17" s="63"/>
      <c r="R17" s="74"/>
      <c r="S17" s="75"/>
      <c r="U17" s="3">
        <f>SUM(L17:O17)</f>
        <v>53231.06999999999</v>
      </c>
    </row>
    <row r="18" spans="1:21" ht="15.75" thickBot="1">
      <c r="A18" s="439"/>
      <c r="B18" s="441"/>
      <c r="C18" s="29"/>
      <c r="D18" s="163"/>
      <c r="E18" s="166"/>
      <c r="F18" s="166"/>
      <c r="G18" s="166"/>
      <c r="H18" s="58"/>
      <c r="I18" s="61"/>
      <c r="J18" s="21"/>
      <c r="K18" s="21"/>
      <c r="L18" s="21">
        <v>0.15</v>
      </c>
      <c r="M18" s="21">
        <v>0.25</v>
      </c>
      <c r="N18" s="21">
        <v>0.3</v>
      </c>
      <c r="O18" s="20">
        <v>0.3</v>
      </c>
      <c r="P18" s="21"/>
      <c r="Q18" s="59"/>
      <c r="R18" s="74"/>
      <c r="S18" s="75"/>
      <c r="U18" s="4"/>
    </row>
    <row r="19" spans="1:21" ht="15">
      <c r="A19" s="438" t="s">
        <v>263</v>
      </c>
      <c r="B19" s="440" t="str">
        <f>'PLANILHA ORÇAMENTÁRIA'!C68</f>
        <v>ESQUADRIAS METÁLICAS</v>
      </c>
      <c r="C19" s="28">
        <f>'PLANILHA ORÇAMENTÁRIA'!G77</f>
        <v>57862.3776</v>
      </c>
      <c r="D19" s="162">
        <f>C19/C49</f>
        <v>0.037066783000693306</v>
      </c>
      <c r="E19" s="168"/>
      <c r="F19" s="168"/>
      <c r="G19" s="168"/>
      <c r="H19" s="64"/>
      <c r="I19" s="21"/>
      <c r="J19" s="61"/>
      <c r="K19" s="61">
        <f>$C19*K20</f>
        <v>14465.5944</v>
      </c>
      <c r="L19" s="61">
        <f>$C19*L20</f>
        <v>17358.71328</v>
      </c>
      <c r="M19" s="61">
        <f>$C19*M20</f>
        <v>14465.5944</v>
      </c>
      <c r="N19" s="61">
        <f>$C19*N20</f>
        <v>5786.23776</v>
      </c>
      <c r="O19" s="62">
        <f>$C19*O20</f>
        <v>5786.23776</v>
      </c>
      <c r="P19" s="61"/>
      <c r="Q19" s="63"/>
      <c r="R19" s="74"/>
      <c r="S19" s="75"/>
      <c r="U19" s="3">
        <f>SUM(K19:O19)</f>
        <v>57862.37760000001</v>
      </c>
    </row>
    <row r="20" spans="1:21" ht="15.75" thickBot="1">
      <c r="A20" s="439"/>
      <c r="B20" s="441"/>
      <c r="C20" s="29"/>
      <c r="D20" s="163"/>
      <c r="E20" s="166"/>
      <c r="F20" s="166"/>
      <c r="G20" s="166"/>
      <c r="H20" s="36"/>
      <c r="I20" s="21"/>
      <c r="J20" s="21"/>
      <c r="K20" s="21">
        <v>0.25</v>
      </c>
      <c r="L20" s="21">
        <v>0.3</v>
      </c>
      <c r="M20" s="21">
        <v>0.25</v>
      </c>
      <c r="N20" s="21">
        <v>0.1</v>
      </c>
      <c r="O20" s="20">
        <v>0.1</v>
      </c>
      <c r="P20" s="21"/>
      <c r="Q20" s="59"/>
      <c r="R20" s="74"/>
      <c r="S20" s="75"/>
      <c r="U20" s="4"/>
    </row>
    <row r="21" spans="1:21" ht="15">
      <c r="A21" s="438" t="s">
        <v>68</v>
      </c>
      <c r="B21" s="440" t="str">
        <f>'PLANILHA ORÇAMENTÁRIA'!C79</f>
        <v>VIDROS E ESPELHOS</v>
      </c>
      <c r="C21" s="28">
        <f>'PLANILHA ORÇAMENTÁRIA'!G84</f>
        <v>7854.889999999999</v>
      </c>
      <c r="D21" s="162">
        <f>C21/C49</f>
        <v>0.005031862069980267</v>
      </c>
      <c r="E21" s="168"/>
      <c r="F21" s="168"/>
      <c r="G21" s="168"/>
      <c r="H21" s="60"/>
      <c r="I21" s="61"/>
      <c r="J21" s="61"/>
      <c r="K21" s="61"/>
      <c r="L21" s="61"/>
      <c r="M21" s="61"/>
      <c r="N21" s="61"/>
      <c r="O21" s="62"/>
      <c r="P21" s="61">
        <f>$C21*P22</f>
        <v>7854.889999999999</v>
      </c>
      <c r="Q21" s="63"/>
      <c r="R21" s="74"/>
      <c r="S21" s="75"/>
      <c r="U21" s="4"/>
    </row>
    <row r="22" spans="1:21" ht="15.75" thickBot="1">
      <c r="A22" s="439"/>
      <c r="B22" s="441"/>
      <c r="C22" s="29"/>
      <c r="D22" s="163"/>
      <c r="E22" s="166"/>
      <c r="F22" s="166"/>
      <c r="G22" s="166"/>
      <c r="H22" s="58"/>
      <c r="I22" s="21"/>
      <c r="J22" s="21"/>
      <c r="K22" s="21"/>
      <c r="L22" s="21"/>
      <c r="M22" s="21"/>
      <c r="N22" s="21"/>
      <c r="O22" s="20"/>
      <c r="P22" s="21">
        <v>1</v>
      </c>
      <c r="Q22" s="59"/>
      <c r="R22" s="74"/>
      <c r="S22" s="75"/>
      <c r="U22" s="4"/>
    </row>
    <row r="23" spans="1:21" ht="15">
      <c r="A23" s="438" t="s">
        <v>265</v>
      </c>
      <c r="B23" s="440" t="str">
        <f>'PLANILHA ORÇAMENTÁRIA'!C86</f>
        <v>COBERTURA</v>
      </c>
      <c r="C23" s="28">
        <f>'PLANILHA ORÇAMENTÁRIA'!G100</f>
        <v>233723.38999999996</v>
      </c>
      <c r="D23" s="162">
        <f>C23/C49</f>
        <v>0.14972378492992328</v>
      </c>
      <c r="E23" s="168"/>
      <c r="F23" s="168"/>
      <c r="G23" s="168"/>
      <c r="H23" s="64"/>
      <c r="I23" s="65"/>
      <c r="J23" s="61"/>
      <c r="K23" s="61"/>
      <c r="L23" s="61">
        <f>$C23*L24</f>
        <v>70117.01699999998</v>
      </c>
      <c r="M23" s="61">
        <f>$C23*M24</f>
        <v>93489.35599999999</v>
      </c>
      <c r="N23" s="61">
        <f>$C23*N24</f>
        <v>35058.50849999999</v>
      </c>
      <c r="O23" s="62">
        <f>$C23*O24</f>
        <v>35058.50849999999</v>
      </c>
      <c r="P23" s="61"/>
      <c r="Q23" s="63"/>
      <c r="R23" s="74"/>
      <c r="S23" s="75"/>
      <c r="U23" s="3">
        <f>SUM(L23:O23)</f>
        <v>233723.38999999996</v>
      </c>
    </row>
    <row r="24" spans="1:21" ht="15.75" thickBot="1">
      <c r="A24" s="439"/>
      <c r="B24" s="441"/>
      <c r="C24" s="29"/>
      <c r="D24" s="163"/>
      <c r="E24" s="166"/>
      <c r="F24" s="166"/>
      <c r="G24" s="166"/>
      <c r="H24" s="36"/>
      <c r="I24" s="37"/>
      <c r="J24" s="21"/>
      <c r="K24" s="21"/>
      <c r="L24" s="21">
        <v>0.3</v>
      </c>
      <c r="M24" s="21">
        <v>0.4</v>
      </c>
      <c r="N24" s="21">
        <v>0.15</v>
      </c>
      <c r="O24" s="20">
        <v>0.15</v>
      </c>
      <c r="P24" s="21"/>
      <c r="Q24" s="59"/>
      <c r="R24" s="74"/>
      <c r="S24" s="75"/>
      <c r="U24" s="4"/>
    </row>
    <row r="25" spans="1:21" ht="15">
      <c r="A25" s="438" t="s">
        <v>266</v>
      </c>
      <c r="B25" s="440" t="str">
        <f>'PLANILHA ORÇAMENTÁRIA'!C102</f>
        <v>IMPERMEABILIZAÇÃO</v>
      </c>
      <c r="C25" s="28">
        <f>'PLANILHA ORÇAMENTÁRIA'!G107</f>
        <v>8545.01</v>
      </c>
      <c r="D25" s="162">
        <f>C25/C49</f>
        <v>0.005473954658385042</v>
      </c>
      <c r="E25" s="168"/>
      <c r="F25" s="168"/>
      <c r="G25" s="168"/>
      <c r="H25" s="64"/>
      <c r="I25" s="65"/>
      <c r="J25" s="61">
        <f>$C25*J26</f>
        <v>2563.503</v>
      </c>
      <c r="K25" s="61"/>
      <c r="L25" s="61">
        <f aca="true" t="shared" si="1" ref="L25:Q25">$C25*L26</f>
        <v>2563.503</v>
      </c>
      <c r="M25" s="61">
        <f t="shared" si="1"/>
        <v>1709.0020000000002</v>
      </c>
      <c r="N25" s="61"/>
      <c r="O25" s="62"/>
      <c r="P25" s="61">
        <f t="shared" si="1"/>
        <v>854.5010000000001</v>
      </c>
      <c r="Q25" s="63">
        <f t="shared" si="1"/>
        <v>854.5010000000001</v>
      </c>
      <c r="R25" s="74"/>
      <c r="S25" s="75"/>
      <c r="U25" s="3">
        <f>SUM(J25:Q25)</f>
        <v>8545.01</v>
      </c>
    </row>
    <row r="26" spans="1:21" ht="15.75" thickBot="1">
      <c r="A26" s="439"/>
      <c r="B26" s="441"/>
      <c r="C26" s="29"/>
      <c r="D26" s="163"/>
      <c r="E26" s="166"/>
      <c r="F26" s="166"/>
      <c r="G26" s="166"/>
      <c r="H26" s="36"/>
      <c r="I26" s="37"/>
      <c r="J26" s="21">
        <v>0.3</v>
      </c>
      <c r="K26" s="21"/>
      <c r="L26" s="21">
        <v>0.3</v>
      </c>
      <c r="M26" s="21">
        <v>0.2</v>
      </c>
      <c r="N26" s="21"/>
      <c r="O26" s="20"/>
      <c r="P26" s="21">
        <v>0.1</v>
      </c>
      <c r="Q26" s="59">
        <v>0.1</v>
      </c>
      <c r="R26" s="74"/>
      <c r="S26" s="75"/>
      <c r="U26" s="4"/>
    </row>
    <row r="27" spans="1:21" ht="15">
      <c r="A27" s="438" t="s">
        <v>267</v>
      </c>
      <c r="B27" s="440" t="str">
        <f>'PLANILHA ORÇAMENTÁRIA'!C109</f>
        <v>TETOS E FORROS</v>
      </c>
      <c r="C27" s="28">
        <f>'PLANILHA ORÇAMENTÁRIA'!G112</f>
        <v>15316.66</v>
      </c>
      <c r="D27" s="162">
        <f>C27/C49</f>
        <v>0.00981189049022761</v>
      </c>
      <c r="E27" s="168"/>
      <c r="F27" s="168"/>
      <c r="G27" s="168"/>
      <c r="H27" s="64"/>
      <c r="I27" s="65"/>
      <c r="J27" s="61"/>
      <c r="K27" s="61"/>
      <c r="L27" s="61">
        <f>$C27*L28</f>
        <v>4594.998</v>
      </c>
      <c r="M27" s="61">
        <f>$C27*M28</f>
        <v>4594.998</v>
      </c>
      <c r="N27" s="61">
        <f>$C27*N28</f>
        <v>4594.998</v>
      </c>
      <c r="O27" s="62">
        <f>$C27*O28</f>
        <v>1531.6660000000002</v>
      </c>
      <c r="P27" s="61"/>
      <c r="Q27" s="63"/>
      <c r="R27" s="74"/>
      <c r="S27" s="75"/>
      <c r="U27" s="3">
        <f>SUM(L27:O27)</f>
        <v>15316.66</v>
      </c>
    </row>
    <row r="28" spans="1:21" ht="15.75" thickBot="1">
      <c r="A28" s="439"/>
      <c r="B28" s="441"/>
      <c r="C28" s="29"/>
      <c r="D28" s="163"/>
      <c r="E28" s="166"/>
      <c r="F28" s="166"/>
      <c r="G28" s="166"/>
      <c r="H28" s="36"/>
      <c r="I28" s="37"/>
      <c r="J28" s="21"/>
      <c r="K28" s="21"/>
      <c r="L28" s="21">
        <v>0.3</v>
      </c>
      <c r="M28" s="21">
        <v>0.3</v>
      </c>
      <c r="N28" s="21">
        <v>0.3</v>
      </c>
      <c r="O28" s="20">
        <v>0.1</v>
      </c>
      <c r="P28" s="21"/>
      <c r="Q28" s="59"/>
      <c r="R28" s="74"/>
      <c r="S28" s="75"/>
      <c r="U28" s="4"/>
    </row>
    <row r="29" spans="1:21" ht="15">
      <c r="A29" s="438" t="s">
        <v>268</v>
      </c>
      <c r="B29" s="440" t="str">
        <f>'PLANILHA ORÇAMENTÁRIA'!C114</f>
        <v>REVESTIMENTO DE PAREDES</v>
      </c>
      <c r="C29" s="28">
        <f>'PLANILHA ORÇAMENTÁRIA'!G122</f>
        <v>113409.57999999999</v>
      </c>
      <c r="D29" s="162">
        <f>C29/C49</f>
        <v>0.0726504590101698</v>
      </c>
      <c r="E29" s="168"/>
      <c r="F29" s="168"/>
      <c r="G29" s="168"/>
      <c r="H29" s="64"/>
      <c r="I29" s="61">
        <f aca="true" t="shared" si="2" ref="I29:O29">$C29*I30</f>
        <v>22681.915999999997</v>
      </c>
      <c r="J29" s="61">
        <f t="shared" si="2"/>
        <v>22681.915999999997</v>
      </c>
      <c r="K29" s="61">
        <f t="shared" si="2"/>
        <v>11340.957999999999</v>
      </c>
      <c r="L29" s="61">
        <f t="shared" si="2"/>
        <v>11340.957999999999</v>
      </c>
      <c r="M29" s="61">
        <f t="shared" si="2"/>
        <v>17011.436999999998</v>
      </c>
      <c r="N29" s="61">
        <f t="shared" si="2"/>
        <v>17011.436999999998</v>
      </c>
      <c r="O29" s="62">
        <f t="shared" si="2"/>
        <v>11340.957999999999</v>
      </c>
      <c r="P29" s="61"/>
      <c r="Q29" s="63"/>
      <c r="R29" s="74"/>
      <c r="S29" s="75"/>
      <c r="U29" s="3">
        <f>SUM(I29:O29)</f>
        <v>113409.58</v>
      </c>
    </row>
    <row r="30" spans="1:21" ht="15.75" thickBot="1">
      <c r="A30" s="439"/>
      <c r="B30" s="441"/>
      <c r="C30" s="29"/>
      <c r="D30" s="163"/>
      <c r="E30" s="166"/>
      <c r="F30" s="166"/>
      <c r="G30" s="166"/>
      <c r="H30" s="36"/>
      <c r="I30" s="21">
        <v>0.2</v>
      </c>
      <c r="J30" s="21">
        <v>0.2</v>
      </c>
      <c r="K30" s="21">
        <v>0.1</v>
      </c>
      <c r="L30" s="21">
        <v>0.1</v>
      </c>
      <c r="M30" s="21">
        <v>0.15</v>
      </c>
      <c r="N30" s="21">
        <v>0.15</v>
      </c>
      <c r="O30" s="20">
        <v>0.1</v>
      </c>
      <c r="P30" s="21"/>
      <c r="Q30" s="59"/>
      <c r="R30" s="74"/>
      <c r="S30" s="75"/>
      <c r="U30" s="4"/>
    </row>
    <row r="31" spans="1:21" ht="15">
      <c r="A31" s="438" t="s">
        <v>269</v>
      </c>
      <c r="B31" s="440" t="str">
        <f>'PLANILHA ORÇAMENTÁRIA'!C124</f>
        <v>PISOS INTERNOS E EXTERNOS</v>
      </c>
      <c r="C31" s="28">
        <f>'PLANILHA ORÇAMENTÁRIA'!G138</f>
        <v>121429.69</v>
      </c>
      <c r="D31" s="162">
        <f>C31/C49</f>
        <v>0.07778816142307049</v>
      </c>
      <c r="E31" s="168"/>
      <c r="F31" s="168"/>
      <c r="G31" s="168"/>
      <c r="H31" s="64"/>
      <c r="I31" s="65"/>
      <c r="J31" s="61"/>
      <c r="K31" s="61"/>
      <c r="L31" s="61"/>
      <c r="M31" s="61"/>
      <c r="N31" s="61">
        <f>$C31*N32</f>
        <v>48571.876000000004</v>
      </c>
      <c r="O31" s="62">
        <f>$C31*O32</f>
        <v>36428.907</v>
      </c>
      <c r="P31" s="61">
        <f>$C31*P32</f>
        <v>36428.907</v>
      </c>
      <c r="Q31" s="63"/>
      <c r="R31" s="74"/>
      <c r="S31" s="75"/>
      <c r="U31" s="3">
        <f>SUM(N31:P31)</f>
        <v>121429.69</v>
      </c>
    </row>
    <row r="32" spans="1:21" ht="15.75" thickBot="1">
      <c r="A32" s="439"/>
      <c r="B32" s="441"/>
      <c r="C32" s="29"/>
      <c r="D32" s="163"/>
      <c r="E32" s="166"/>
      <c r="F32" s="166"/>
      <c r="G32" s="166"/>
      <c r="H32" s="36"/>
      <c r="I32" s="37"/>
      <c r="J32" s="21"/>
      <c r="K32" s="21"/>
      <c r="L32" s="21"/>
      <c r="M32" s="21"/>
      <c r="N32" s="21">
        <v>0.4</v>
      </c>
      <c r="O32" s="20">
        <v>0.3</v>
      </c>
      <c r="P32" s="21">
        <v>0.3</v>
      </c>
      <c r="Q32" s="59"/>
      <c r="R32" s="74"/>
      <c r="S32" s="75"/>
      <c r="U32" s="4"/>
    </row>
    <row r="33" spans="1:21" ht="15">
      <c r="A33" s="438" t="s">
        <v>270</v>
      </c>
      <c r="B33" s="440" t="str">
        <f>'PLANILHA ORÇAMENTÁRIA'!C140</f>
        <v>INSTALAÇÕES HIDRO-SANITÁRIAS</v>
      </c>
      <c r="C33" s="28">
        <f>'PLANILHA ORÇAMENTÁRIA'!G182</f>
        <v>29597.6825</v>
      </c>
      <c r="D33" s="162">
        <f>C33/C49</f>
        <v>0.018960349022210207</v>
      </c>
      <c r="E33" s="168"/>
      <c r="F33" s="168"/>
      <c r="G33" s="168"/>
      <c r="H33" s="64"/>
      <c r="I33" s="61">
        <f>$C33*I34</f>
        <v>2959.76825</v>
      </c>
      <c r="J33" s="61">
        <f>$C33*J34</f>
        <v>2959.76825</v>
      </c>
      <c r="K33" s="61">
        <f>$C33*K34</f>
        <v>5919.5365</v>
      </c>
      <c r="L33" s="61"/>
      <c r="M33" s="61">
        <f>$C33*M34</f>
        <v>5919.5365</v>
      </c>
      <c r="N33" s="61">
        <f>$C33*N34</f>
        <v>5919.5365</v>
      </c>
      <c r="O33" s="62">
        <f>$C33*O34</f>
        <v>5919.5365</v>
      </c>
      <c r="P33" s="61"/>
      <c r="Q33" s="63"/>
      <c r="R33" s="74"/>
      <c r="S33" s="75"/>
      <c r="U33" s="3">
        <f>SUM(I33:O33)</f>
        <v>29597.682500000003</v>
      </c>
    </row>
    <row r="34" spans="1:21" ht="15.75" thickBot="1">
      <c r="A34" s="439"/>
      <c r="B34" s="441"/>
      <c r="C34" s="29"/>
      <c r="D34" s="163"/>
      <c r="E34" s="166"/>
      <c r="F34" s="166"/>
      <c r="G34" s="166"/>
      <c r="H34" s="36"/>
      <c r="I34" s="21">
        <v>0.1</v>
      </c>
      <c r="J34" s="21">
        <v>0.1</v>
      </c>
      <c r="K34" s="21">
        <v>0.2</v>
      </c>
      <c r="L34" s="21"/>
      <c r="M34" s="21">
        <v>0.2</v>
      </c>
      <c r="N34" s="21">
        <v>0.2</v>
      </c>
      <c r="O34" s="20">
        <v>0.2</v>
      </c>
      <c r="P34" s="21"/>
      <c r="Q34" s="59"/>
      <c r="R34" s="74"/>
      <c r="S34" s="75"/>
      <c r="U34" s="4"/>
    </row>
    <row r="35" spans="1:21" ht="15">
      <c r="A35" s="438" t="s">
        <v>271</v>
      </c>
      <c r="B35" s="440" t="str">
        <f>'PLANILHA ORÇAMENTÁRIA'!C184</f>
        <v>INSTALAÇÕES ELÉTRICAS</v>
      </c>
      <c r="C35" s="28">
        <f>'PLANILHA ORÇAMENTÁRIA'!G200</f>
        <v>61519.16499999999</v>
      </c>
      <c r="D35" s="162">
        <f>C35/C49</f>
        <v>0.03940933010396805</v>
      </c>
      <c r="E35" s="168"/>
      <c r="F35" s="168"/>
      <c r="G35" s="168"/>
      <c r="H35" s="64"/>
      <c r="I35" s="61">
        <f>$C35*I36</f>
        <v>9227.874749999999</v>
      </c>
      <c r="J35" s="61"/>
      <c r="K35" s="61"/>
      <c r="L35" s="61">
        <f>$C35*L36</f>
        <v>18455.749499999998</v>
      </c>
      <c r="M35" s="61">
        <f>$C35*M36</f>
        <v>12303.832999999999</v>
      </c>
      <c r="N35" s="61">
        <f>$C35*N36</f>
        <v>12303.832999999999</v>
      </c>
      <c r="O35" s="62">
        <f>$C35*O36</f>
        <v>9227.874749999999</v>
      </c>
      <c r="P35" s="61"/>
      <c r="Q35" s="63"/>
      <c r="R35" s="74"/>
      <c r="S35" s="75"/>
      <c r="U35" s="3">
        <f>SUM(I35:O35)</f>
        <v>61519.16499999999</v>
      </c>
    </row>
    <row r="36" spans="1:21" ht="15.75" thickBot="1">
      <c r="A36" s="439"/>
      <c r="B36" s="441"/>
      <c r="C36" s="29"/>
      <c r="D36" s="163"/>
      <c r="E36" s="166"/>
      <c r="F36" s="166"/>
      <c r="G36" s="166"/>
      <c r="H36" s="36"/>
      <c r="I36" s="21">
        <v>0.15</v>
      </c>
      <c r="J36" s="21"/>
      <c r="K36" s="21"/>
      <c r="L36" s="21">
        <v>0.3</v>
      </c>
      <c r="M36" s="21">
        <v>0.2</v>
      </c>
      <c r="N36" s="21">
        <v>0.2</v>
      </c>
      <c r="O36" s="20">
        <v>0.15</v>
      </c>
      <c r="P36" s="21"/>
      <c r="Q36" s="59"/>
      <c r="R36" s="74"/>
      <c r="S36" s="75"/>
      <c r="U36" s="4"/>
    </row>
    <row r="37" spans="1:21" ht="15">
      <c r="A37" s="438" t="s">
        <v>272</v>
      </c>
      <c r="B37" s="440" t="str">
        <f>'PLANILHA ORÇAMENTÁRIA'!C202</f>
        <v>APARELHOS ELÉTRICOS</v>
      </c>
      <c r="C37" s="28">
        <f>'PLANILHA ORÇAMENTÁRIA'!G231</f>
        <v>24434.649999999998</v>
      </c>
      <c r="D37" s="162">
        <f>C37/C49</f>
        <v>0.01565289756167729</v>
      </c>
      <c r="E37" s="168"/>
      <c r="F37" s="168"/>
      <c r="G37" s="168"/>
      <c r="H37" s="64"/>
      <c r="I37" s="61"/>
      <c r="J37" s="61">
        <f>$C37*J38</f>
        <v>4886.929999999999</v>
      </c>
      <c r="K37" s="61"/>
      <c r="L37" s="61">
        <f>$C37*L38</f>
        <v>4886.929999999999</v>
      </c>
      <c r="M37" s="61">
        <f>$C37*M38</f>
        <v>4886.929999999999</v>
      </c>
      <c r="N37" s="61">
        <f>$C37*N38</f>
        <v>4886.929999999999</v>
      </c>
      <c r="O37" s="62">
        <f>$C37*O38</f>
        <v>4886.929999999999</v>
      </c>
      <c r="P37" s="61"/>
      <c r="Q37" s="63"/>
      <c r="R37" s="74"/>
      <c r="S37" s="75"/>
      <c r="U37" s="3">
        <f>SUM(J37:O37)</f>
        <v>24434.649999999998</v>
      </c>
    </row>
    <row r="38" spans="1:21" ht="15.75" thickBot="1">
      <c r="A38" s="439"/>
      <c r="B38" s="441"/>
      <c r="C38" s="29"/>
      <c r="D38" s="163"/>
      <c r="E38" s="166"/>
      <c r="F38" s="166"/>
      <c r="G38" s="166"/>
      <c r="H38" s="36"/>
      <c r="I38" s="21"/>
      <c r="J38" s="21">
        <v>0.2</v>
      </c>
      <c r="K38" s="21"/>
      <c r="L38" s="21">
        <v>0.2</v>
      </c>
      <c r="M38" s="21">
        <v>0.2</v>
      </c>
      <c r="N38" s="21">
        <v>0.2</v>
      </c>
      <c r="O38" s="20">
        <v>0.2</v>
      </c>
      <c r="P38" s="21"/>
      <c r="Q38" s="59"/>
      <c r="R38" s="74"/>
      <c r="S38" s="75"/>
      <c r="U38" s="4"/>
    </row>
    <row r="39" spans="1:21" ht="15">
      <c r="A39" s="438" t="s">
        <v>273</v>
      </c>
      <c r="B39" s="440" t="str">
        <f>'PLANILHA ORÇAMENTÁRIA'!C233</f>
        <v>OUTRAS INSTALAÇÕES</v>
      </c>
      <c r="C39" s="28">
        <f>'PLANILHA ORÇAMENTÁRIA'!G261</f>
        <v>28243.989999999998</v>
      </c>
      <c r="D39" s="162">
        <f>C39/C49</f>
        <v>0.018093170239927226</v>
      </c>
      <c r="E39" s="168"/>
      <c r="F39" s="168"/>
      <c r="G39" s="168"/>
      <c r="H39" s="64"/>
      <c r="I39" s="65"/>
      <c r="J39" s="61"/>
      <c r="K39" s="61"/>
      <c r="L39" s="61"/>
      <c r="M39" s="61">
        <f>$C39*M40</f>
        <v>5648.798</v>
      </c>
      <c r="N39" s="61">
        <f>$C39*N40</f>
        <v>8473.196999999998</v>
      </c>
      <c r="O39" s="62">
        <f>$C39*O40</f>
        <v>14121.994999999999</v>
      </c>
      <c r="P39" s="61"/>
      <c r="Q39" s="61"/>
      <c r="R39" s="74"/>
      <c r="S39" s="75"/>
      <c r="U39" s="3">
        <f>SUM(M39:O39)</f>
        <v>28243.989999999998</v>
      </c>
    </row>
    <row r="40" spans="1:21" ht="15.75" thickBot="1">
      <c r="A40" s="439"/>
      <c r="B40" s="441"/>
      <c r="C40" s="29"/>
      <c r="D40" s="163"/>
      <c r="E40" s="166"/>
      <c r="F40" s="166"/>
      <c r="G40" s="166"/>
      <c r="H40" s="36"/>
      <c r="I40" s="37"/>
      <c r="J40" s="21"/>
      <c r="K40" s="21"/>
      <c r="L40" s="21"/>
      <c r="M40" s="21">
        <v>0.2</v>
      </c>
      <c r="N40" s="21">
        <v>0.3</v>
      </c>
      <c r="O40" s="20">
        <v>0.5</v>
      </c>
      <c r="P40" s="21"/>
      <c r="Q40" s="21"/>
      <c r="R40" s="74"/>
      <c r="S40" s="75"/>
      <c r="U40" s="4"/>
    </row>
    <row r="41" spans="1:21" ht="15">
      <c r="A41" s="438" t="s">
        <v>274</v>
      </c>
      <c r="B41" s="440" t="str">
        <f>'PLANILHA ORÇAMENTÁRIA'!C263</f>
        <v>APARELHOS HIDRO-SANITÁRIOS</v>
      </c>
      <c r="C41" s="28">
        <f>'PLANILHA ORÇAMENTÁRIA'!G288</f>
        <v>53645.030000000006</v>
      </c>
      <c r="D41" s="162">
        <f>C41/C49</f>
        <v>0.03436513963912335</v>
      </c>
      <c r="E41" s="168"/>
      <c r="F41" s="168"/>
      <c r="G41" s="168"/>
      <c r="H41" s="64"/>
      <c r="I41" s="65"/>
      <c r="J41" s="61"/>
      <c r="K41" s="61"/>
      <c r="L41" s="61"/>
      <c r="M41" s="61"/>
      <c r="N41" s="74"/>
      <c r="O41" s="62">
        <f>$C41*O42</f>
        <v>21458.012000000002</v>
      </c>
      <c r="P41" s="61">
        <f>$C41*P42</f>
        <v>16093.509000000002</v>
      </c>
      <c r="Q41" s="61">
        <f>$C41*Q42</f>
        <v>16093.509000000002</v>
      </c>
      <c r="R41" s="74"/>
      <c r="S41" s="75"/>
      <c r="U41" s="3">
        <f>SUM(O41:Q41)</f>
        <v>53645.03000000001</v>
      </c>
    </row>
    <row r="42" spans="1:21" ht="15.75" thickBot="1">
      <c r="A42" s="439"/>
      <c r="B42" s="441"/>
      <c r="C42" s="29"/>
      <c r="D42" s="163"/>
      <c r="E42" s="166"/>
      <c r="F42" s="166"/>
      <c r="G42" s="166"/>
      <c r="H42" s="36"/>
      <c r="I42" s="37"/>
      <c r="J42" s="21"/>
      <c r="K42" s="21"/>
      <c r="L42" s="21"/>
      <c r="M42" s="21"/>
      <c r="N42" s="74"/>
      <c r="O42" s="20">
        <v>0.4</v>
      </c>
      <c r="P42" s="21">
        <v>0.3</v>
      </c>
      <c r="Q42" s="21">
        <v>0.3</v>
      </c>
      <c r="R42" s="74"/>
      <c r="S42" s="75"/>
      <c r="U42" s="4"/>
    </row>
    <row r="43" spans="1:21" ht="15">
      <c r="A43" s="438" t="s">
        <v>275</v>
      </c>
      <c r="B43" s="440" t="str">
        <f>'PLANILHA ORÇAMENTÁRIA'!C290</f>
        <v>PINTURA</v>
      </c>
      <c r="C43" s="28">
        <f>'PLANILHA ORÇAMENTÁRIA'!G298</f>
        <v>70472.29</v>
      </c>
      <c r="D43" s="162">
        <f>C43/C49</f>
        <v>0.04514472424638024</v>
      </c>
      <c r="E43" s="168"/>
      <c r="F43" s="168"/>
      <c r="G43" s="168"/>
      <c r="H43" s="64"/>
      <c r="I43" s="61"/>
      <c r="J43" s="61"/>
      <c r="K43" s="61"/>
      <c r="L43" s="61"/>
      <c r="M43" s="61"/>
      <c r="N43" s="61"/>
      <c r="O43" s="62"/>
      <c r="P43" s="61">
        <f>$C43*P44</f>
        <v>17618.0725</v>
      </c>
      <c r="Q43" s="61">
        <f>$C43*Q44</f>
        <v>17618.0725</v>
      </c>
      <c r="R43" s="61">
        <f>$C43*R44</f>
        <v>17618.0725</v>
      </c>
      <c r="S43" s="66">
        <f>$C43*S44</f>
        <v>17618.0725</v>
      </c>
      <c r="U43" s="3">
        <f>SUM(P43:S43)</f>
        <v>70472.29</v>
      </c>
    </row>
    <row r="44" spans="1:21" ht="15.75" thickBot="1">
      <c r="A44" s="439"/>
      <c r="B44" s="441"/>
      <c r="C44" s="29"/>
      <c r="D44" s="163"/>
      <c r="E44" s="166"/>
      <c r="F44" s="166"/>
      <c r="G44" s="166"/>
      <c r="H44" s="36"/>
      <c r="I44" s="21"/>
      <c r="J44" s="21"/>
      <c r="K44" s="21"/>
      <c r="L44" s="21"/>
      <c r="M44" s="21"/>
      <c r="N44" s="21"/>
      <c r="O44" s="20"/>
      <c r="P44" s="21">
        <v>0.25</v>
      </c>
      <c r="Q44" s="21">
        <v>0.25</v>
      </c>
      <c r="R44" s="21">
        <v>0.25</v>
      </c>
      <c r="S44" s="67">
        <v>0.25</v>
      </c>
      <c r="U44" s="4"/>
    </row>
    <row r="45" spans="1:21" ht="19.5" customHeight="1">
      <c r="A45" s="438" t="s">
        <v>276</v>
      </c>
      <c r="B45" s="440" t="str">
        <f>'PLANILHA ORÇAMENTÁRIA'!C300</f>
        <v>SERVIÇOS COMPLEMENTARES EXTERNOS</v>
      </c>
      <c r="C45" s="28">
        <f>'PLANILHA ORÇAMENTÁRIA'!G314</f>
        <v>105896.24250000001</v>
      </c>
      <c r="D45" s="162">
        <f>C45/C49</f>
        <v>0.06783739632116839</v>
      </c>
      <c r="E45" s="168"/>
      <c r="F45" s="168"/>
      <c r="G45" s="168"/>
      <c r="H45" s="60"/>
      <c r="I45" s="61"/>
      <c r="J45" s="61"/>
      <c r="K45" s="61"/>
      <c r="L45" s="74"/>
      <c r="M45" s="61"/>
      <c r="N45" s="61"/>
      <c r="O45" s="62"/>
      <c r="P45" s="61">
        <f>$C45*P46</f>
        <v>10589.62425</v>
      </c>
      <c r="Q45" s="61">
        <f>$C45*Q46</f>
        <v>31768.872750000002</v>
      </c>
      <c r="R45" s="61">
        <f>$C45*R46</f>
        <v>31768.872750000002</v>
      </c>
      <c r="S45" s="66">
        <f>$C45*S46</f>
        <v>31768.872750000002</v>
      </c>
      <c r="U45" s="3">
        <f>SUM(P45:S45)</f>
        <v>105896.24250000002</v>
      </c>
    </row>
    <row r="46" spans="1:21" ht="21" customHeight="1" thickBot="1">
      <c r="A46" s="439"/>
      <c r="B46" s="441"/>
      <c r="C46" s="29"/>
      <c r="D46" s="163"/>
      <c r="E46" s="166"/>
      <c r="F46" s="166"/>
      <c r="G46" s="166"/>
      <c r="H46" s="58"/>
      <c r="I46" s="21"/>
      <c r="J46" s="21"/>
      <c r="K46" s="21"/>
      <c r="L46" s="74"/>
      <c r="M46" s="21"/>
      <c r="N46" s="21"/>
      <c r="O46" s="20"/>
      <c r="P46" s="21">
        <v>0.1</v>
      </c>
      <c r="Q46" s="21">
        <v>0.3</v>
      </c>
      <c r="R46" s="21">
        <v>0.3</v>
      </c>
      <c r="S46" s="67">
        <v>0.3</v>
      </c>
      <c r="U46" s="4"/>
    </row>
    <row r="47" spans="1:21" ht="15">
      <c r="A47" s="438" t="s">
        <v>277</v>
      </c>
      <c r="B47" s="440" t="str">
        <f>'PLANILHA ORÇAMENTÁRIA'!C316</f>
        <v>SERVIÇOS COMPLEMENTARES INTERNOS</v>
      </c>
      <c r="C47" s="28">
        <f>'PLANILHA ORÇAMENTÁRIA'!G322</f>
        <v>3341.49</v>
      </c>
      <c r="D47" s="162">
        <f>C47/C49</f>
        <v>0.0021405668046552357</v>
      </c>
      <c r="E47" s="168"/>
      <c r="F47" s="168"/>
      <c r="G47" s="168"/>
      <c r="H47" s="60"/>
      <c r="I47" s="61"/>
      <c r="J47" s="61"/>
      <c r="K47" s="61"/>
      <c r="L47" s="74"/>
      <c r="M47" s="61"/>
      <c r="N47" s="61"/>
      <c r="O47" s="62"/>
      <c r="P47" s="61"/>
      <c r="Q47" s="61">
        <f>$C47*Q48</f>
        <v>1002.4469999999999</v>
      </c>
      <c r="R47" s="61">
        <f>$C47*R48</f>
        <v>1002.4469999999999</v>
      </c>
      <c r="S47" s="66">
        <f>$C47*S48</f>
        <v>1336.596</v>
      </c>
      <c r="U47" s="3">
        <f>SUM(Q47:S47)</f>
        <v>3341.49</v>
      </c>
    </row>
    <row r="48" spans="1:19" ht="25.5" customHeight="1" thickBot="1">
      <c r="A48" s="439"/>
      <c r="B48" s="441"/>
      <c r="C48" s="29"/>
      <c r="D48" s="163"/>
      <c r="E48" s="166"/>
      <c r="F48" s="166"/>
      <c r="G48" s="166"/>
      <c r="H48" s="68"/>
      <c r="I48" s="69"/>
      <c r="J48" s="69"/>
      <c r="K48" s="69"/>
      <c r="L48" s="76"/>
      <c r="M48" s="69"/>
      <c r="N48" s="69"/>
      <c r="O48" s="70"/>
      <c r="P48" s="69"/>
      <c r="Q48" s="69">
        <v>0.3</v>
      </c>
      <c r="R48" s="69">
        <v>0.3</v>
      </c>
      <c r="S48" s="71">
        <v>0.4</v>
      </c>
    </row>
    <row r="49" spans="1:21" ht="15">
      <c r="A49" s="447" t="s">
        <v>278</v>
      </c>
      <c r="B49" s="448"/>
      <c r="C49" s="407">
        <f>SUM(C7:C47)</f>
        <v>1561030.4675999999</v>
      </c>
      <c r="D49" s="451">
        <f>SUM(D7:D47)</f>
        <v>1</v>
      </c>
      <c r="E49" s="164"/>
      <c r="F49" s="167"/>
      <c r="G49" s="167"/>
      <c r="H49" s="453"/>
      <c r="I49" s="453"/>
      <c r="J49" s="453"/>
      <c r="K49" s="453"/>
      <c r="L49" s="453"/>
      <c r="M49" s="453"/>
      <c r="N49" s="453"/>
      <c r="O49" s="453"/>
      <c r="P49" s="453"/>
      <c r="Q49" s="453"/>
      <c r="R49" s="453"/>
      <c r="S49" s="454"/>
      <c r="U49" s="5">
        <f>SUM(U7:U47)+C9+P21</f>
        <v>1561030.4675999999</v>
      </c>
    </row>
    <row r="50" spans="1:19" ht="14.25" customHeight="1" thickBot="1">
      <c r="A50" s="449"/>
      <c r="B50" s="450"/>
      <c r="C50" s="408"/>
      <c r="D50" s="452"/>
      <c r="E50" s="164"/>
      <c r="F50" s="167"/>
      <c r="G50" s="167"/>
      <c r="H50" s="455"/>
      <c r="I50" s="455"/>
      <c r="J50" s="455"/>
      <c r="K50" s="455"/>
      <c r="L50" s="455"/>
      <c r="M50" s="455"/>
      <c r="N50" s="455"/>
      <c r="O50" s="455"/>
      <c r="P50" s="455"/>
      <c r="Q50" s="455"/>
      <c r="R50" s="455"/>
      <c r="S50" s="456"/>
    </row>
    <row r="51" spans="1:19" ht="15">
      <c r="A51" s="30"/>
      <c r="B51" s="31"/>
      <c r="C51" s="32" t="s">
        <v>279</v>
      </c>
      <c r="D51" s="169" t="s">
        <v>255</v>
      </c>
      <c r="E51" s="175"/>
      <c r="F51" s="175"/>
      <c r="G51" s="175"/>
      <c r="H51" s="176">
        <f>SUM(H7,H9,H11)</f>
        <v>48144.79200000001</v>
      </c>
      <c r="I51" s="177">
        <f>(I7+I11+I13+I15+I29+I33+I35)</f>
        <v>165158.207</v>
      </c>
      <c r="J51" s="177">
        <f>J11+J13+J15+J25+J29+J33+J37</f>
        <v>166244.75324999998</v>
      </c>
      <c r="K51" s="177">
        <f>K11+K13+K15+K19+K29+K33</f>
        <v>137299.03489999997</v>
      </c>
      <c r="L51" s="177">
        <f>L13+L15+L17+L19+L23+L25+L27+L29+L35+L37</f>
        <v>209273.42327999996</v>
      </c>
      <c r="M51" s="177">
        <f>M13+M15+M17+M19+M23+M25+M27+M29+M33+M35+M37+M39</f>
        <v>245308.14639999997</v>
      </c>
      <c r="N51" s="177">
        <f>N11+N15+N17+N19+N23+N27+N29+N31+N33+N35+N37+N39</f>
        <v>166971.14375999995</v>
      </c>
      <c r="O51" s="178">
        <f>O11+O17+O19+O23+O27+O29+O31+O33+O35+O37+O39+O41</f>
        <v>164741.12750999996</v>
      </c>
      <c r="P51" s="177">
        <f>P21+P25+P31+P41+P43+P45</f>
        <v>89439.50375</v>
      </c>
      <c r="Q51" s="179">
        <f>Q25+Q41+Q43+Q45+Q47</f>
        <v>67337.40225</v>
      </c>
      <c r="R51" s="180">
        <f>R43+R45+R47</f>
        <v>50389.392250000004</v>
      </c>
      <c r="S51" s="181">
        <f>S43+S45+S47</f>
        <v>50723.54125</v>
      </c>
    </row>
    <row r="52" spans="1:19" ht="15">
      <c r="A52" s="22"/>
      <c r="B52" s="2"/>
      <c r="C52" s="25" t="s">
        <v>280</v>
      </c>
      <c r="D52" s="170" t="s">
        <v>256</v>
      </c>
      <c r="E52" s="173"/>
      <c r="F52" s="173"/>
      <c r="G52" s="173"/>
      <c r="H52" s="36">
        <f aca="true" t="shared" si="3" ref="H52:O52">H51/$C49</f>
        <v>0.030841673496623055</v>
      </c>
      <c r="I52" s="37">
        <f t="shared" si="3"/>
        <v>0.10580075817092913</v>
      </c>
      <c r="J52" s="37">
        <f t="shared" si="3"/>
        <v>0.10649680240103983</v>
      </c>
      <c r="K52" s="37">
        <f t="shared" si="3"/>
        <v>0.08795410323482657</v>
      </c>
      <c r="L52" s="37">
        <f t="shared" si="3"/>
        <v>0.1340610754393196</v>
      </c>
      <c r="M52" s="37">
        <f t="shared" si="3"/>
        <v>0.15714500869233386</v>
      </c>
      <c r="N52" s="37">
        <f t="shared" si="3"/>
        <v>0.10696212996835934</v>
      </c>
      <c r="O52" s="38">
        <f t="shared" si="3"/>
        <v>0.10553357601231228</v>
      </c>
      <c r="P52" s="37">
        <f>P51/$C49</f>
        <v>0.05729516854818882</v>
      </c>
      <c r="Q52" s="39">
        <f>Q51/$C49</f>
        <v>0.04313650735691765</v>
      </c>
      <c r="R52" s="40">
        <f>R51/$C49</f>
        <v>0.03227956999934215</v>
      </c>
      <c r="S52" s="41">
        <f>S51/$C49</f>
        <v>0.03249362667980767</v>
      </c>
    </row>
    <row r="53" spans="1:19" ht="15">
      <c r="A53" s="33"/>
      <c r="B53" s="34"/>
      <c r="C53" s="35" t="s">
        <v>281</v>
      </c>
      <c r="D53" s="171" t="s">
        <v>255</v>
      </c>
      <c r="E53" s="174"/>
      <c r="F53" s="174"/>
      <c r="G53" s="174"/>
      <c r="H53" s="42">
        <f>H51</f>
        <v>48144.79200000001</v>
      </c>
      <c r="I53" s="43">
        <f aca="true" t="shared" si="4" ref="I53:Q54">I51+H53</f>
        <v>213302.999</v>
      </c>
      <c r="J53" s="43">
        <f t="shared" si="4"/>
        <v>379547.75225</v>
      </c>
      <c r="K53" s="43">
        <f t="shared" si="4"/>
        <v>516846.78715</v>
      </c>
      <c r="L53" s="43">
        <f t="shared" si="4"/>
        <v>726120.21043</v>
      </c>
      <c r="M53" s="43">
        <f t="shared" si="4"/>
        <v>971428.35683</v>
      </c>
      <c r="N53" s="43">
        <f t="shared" si="4"/>
        <v>1138399.5005899998</v>
      </c>
      <c r="O53" s="44">
        <f t="shared" si="4"/>
        <v>1303140.6280999999</v>
      </c>
      <c r="P53" s="43">
        <f t="shared" si="4"/>
        <v>1392580.1318499998</v>
      </c>
      <c r="Q53" s="45">
        <f t="shared" si="4"/>
        <v>1459917.5340999998</v>
      </c>
      <c r="R53" s="46">
        <f>R51+Q53</f>
        <v>1510306.9263499998</v>
      </c>
      <c r="S53" s="47">
        <f>R53+S51</f>
        <v>1561030.4675999999</v>
      </c>
    </row>
    <row r="54" spans="1:19" ht="15.75" thickBot="1">
      <c r="A54" s="23"/>
      <c r="B54" s="24"/>
      <c r="C54" s="26" t="s">
        <v>547</v>
      </c>
      <c r="D54" s="172" t="s">
        <v>256</v>
      </c>
      <c r="E54" s="182"/>
      <c r="F54" s="182"/>
      <c r="G54" s="182"/>
      <c r="H54" s="48">
        <f>H52</f>
        <v>0.030841673496623055</v>
      </c>
      <c r="I54" s="49">
        <f t="shared" si="4"/>
        <v>0.1366424316675522</v>
      </c>
      <c r="J54" s="49">
        <f t="shared" si="4"/>
        <v>0.243139234068592</v>
      </c>
      <c r="K54" s="49">
        <f t="shared" si="4"/>
        <v>0.33109333730341856</v>
      </c>
      <c r="L54" s="49">
        <f t="shared" si="4"/>
        <v>0.46515441274273817</v>
      </c>
      <c r="M54" s="49">
        <f t="shared" si="4"/>
        <v>0.622299421435072</v>
      </c>
      <c r="N54" s="49">
        <f t="shared" si="4"/>
        <v>0.7292615514034313</v>
      </c>
      <c r="O54" s="50">
        <f t="shared" si="4"/>
        <v>0.8347951274157436</v>
      </c>
      <c r="P54" s="49">
        <f t="shared" si="4"/>
        <v>0.8920902959639324</v>
      </c>
      <c r="Q54" s="51">
        <f t="shared" si="4"/>
        <v>0.9352268033208501</v>
      </c>
      <c r="R54" s="52">
        <f>R52+Q54</f>
        <v>0.9675063733201922</v>
      </c>
      <c r="S54" s="53">
        <f>R54+S52</f>
        <v>0.9999999999999999</v>
      </c>
    </row>
  </sheetData>
  <sheetProtection/>
  <mergeCells count="67">
    <mergeCell ref="A39:A40"/>
    <mergeCell ref="B39:B40"/>
    <mergeCell ref="A49:B50"/>
    <mergeCell ref="C49:C50"/>
    <mergeCell ref="D49:D50"/>
    <mergeCell ref="H49:S50"/>
    <mergeCell ref="A41:A42"/>
    <mergeCell ref="B41:B42"/>
    <mergeCell ref="A43:A44"/>
    <mergeCell ref="B43:B44"/>
    <mergeCell ref="A47:A48"/>
    <mergeCell ref="B47:B48"/>
    <mergeCell ref="A31:A32"/>
    <mergeCell ref="B31:B32"/>
    <mergeCell ref="A45:A46"/>
    <mergeCell ref="B45:B46"/>
    <mergeCell ref="A33:A34"/>
    <mergeCell ref="B33:B34"/>
    <mergeCell ref="A35:A36"/>
    <mergeCell ref="B35:B36"/>
    <mergeCell ref="A37:A38"/>
    <mergeCell ref="B37:B38"/>
    <mergeCell ref="A25:A26"/>
    <mergeCell ref="B25:B26"/>
    <mergeCell ref="A27:A28"/>
    <mergeCell ref="B27:B28"/>
    <mergeCell ref="A29:A30"/>
    <mergeCell ref="B29:B30"/>
    <mergeCell ref="A19:A20"/>
    <mergeCell ref="B19:B20"/>
    <mergeCell ref="A21:A22"/>
    <mergeCell ref="B21:B22"/>
    <mergeCell ref="A23:A24"/>
    <mergeCell ref="B23:B24"/>
    <mergeCell ref="A13:A14"/>
    <mergeCell ref="B13:B14"/>
    <mergeCell ref="A15:A16"/>
    <mergeCell ref="B15:B16"/>
    <mergeCell ref="A17:A18"/>
    <mergeCell ref="B17:B18"/>
    <mergeCell ref="J5:J6"/>
    <mergeCell ref="B5:B6"/>
    <mergeCell ref="A7:A8"/>
    <mergeCell ref="B7:B8"/>
    <mergeCell ref="A11:A12"/>
    <mergeCell ref="B11:B12"/>
    <mergeCell ref="A5:A6"/>
    <mergeCell ref="R5:R6"/>
    <mergeCell ref="S5:S6"/>
    <mergeCell ref="C5:D5"/>
    <mergeCell ref="A9:A10"/>
    <mergeCell ref="B9:B10"/>
    <mergeCell ref="K5:K6"/>
    <mergeCell ref="L5:L6"/>
    <mergeCell ref="H5:H6"/>
    <mergeCell ref="E5:G5"/>
    <mergeCell ref="I5:I6"/>
    <mergeCell ref="N5:N6"/>
    <mergeCell ref="O5:O6"/>
    <mergeCell ref="P5:P6"/>
    <mergeCell ref="M5:M6"/>
    <mergeCell ref="A1:S1"/>
    <mergeCell ref="A2:D2"/>
    <mergeCell ref="H2:S4"/>
    <mergeCell ref="A3:D3"/>
    <mergeCell ref="A4:D4"/>
    <mergeCell ref="Q5:Q6"/>
  </mergeCells>
  <printOptions horizontalCentered="1"/>
  <pageMargins left="0.7086614173228347" right="0.7086614173228347" top="0.5511811023622047" bottom="0.9448818897637796" header="0.31496062992125984" footer="0.31496062992125984"/>
  <pageSetup fitToHeight="1" fitToWidth="1" horizontalDpi="600" verticalDpi="600" orientation="landscape" paperSize="9" scale="54" r:id="rId2"/>
  <headerFooter>
    <oddFooter>&amp;CLuan de Paula Cardoso Ferraz
Engenheira Civil e Ambiental
CREA MG 162412/D
&amp;R&amp;P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Windows User</cp:lastModifiedBy>
  <cp:lastPrinted>2019-05-14T12:26:24Z</cp:lastPrinted>
  <dcterms:created xsi:type="dcterms:W3CDTF">2017-04-05T14:39:08Z</dcterms:created>
  <dcterms:modified xsi:type="dcterms:W3CDTF">2019-05-14T12:26:30Z</dcterms:modified>
  <cp:category/>
  <cp:version/>
  <cp:contentType/>
  <cp:contentStatus/>
</cp:coreProperties>
</file>