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5" activeTab="0"/>
  </bookViews>
  <sheets>
    <sheet name="P.O" sheetId="1" r:id="rId1"/>
    <sheet name="M.C" sheetId="2" r:id="rId2"/>
    <sheet name="CRON._ FF" sheetId="3" r:id="rId3"/>
    <sheet name="Comp. 01" sheetId="4" r:id="rId4"/>
    <sheet name="CURVA ABC" sheetId="5" state="hidden" r:id="rId5"/>
  </sheets>
  <definedNames>
    <definedName name="_xlnm._FilterDatabase" localSheetId="0" hidden="1">'P.O'!$B$9:$I$29</definedName>
    <definedName name="_xlfn.SUMIFS" hidden="1">#NAME?</definedName>
    <definedName name="_xlnm.Print_Area" localSheetId="3">'Comp. 01'!$A$1:$J$41</definedName>
    <definedName name="_xlnm.Print_Area" localSheetId="2">'CRON._ FF'!$A$1:$P$22</definedName>
    <definedName name="_xlnm.Print_Area" localSheetId="1">'M.C'!$B$2:$H$55</definedName>
    <definedName name="_xlnm.Print_Area" localSheetId="0">'P.O'!$B$2:$I$55</definedName>
    <definedName name="_xlnm.Print_Titles" localSheetId="1">'M.C'!$2:$9</definedName>
    <definedName name="_xlnm.Print_Titles" localSheetId="0">'P.O'!$2:$9</definedName>
  </definedNames>
  <calcPr fullCalcOnLoad="1"/>
</workbook>
</file>

<file path=xl/sharedStrings.xml><?xml version="1.0" encoding="utf-8"?>
<sst xmlns="http://schemas.openxmlformats.org/spreadsheetml/2006/main" count="419" uniqueCount="252">
  <si>
    <t>m</t>
  </si>
  <si>
    <t>R$</t>
  </si>
  <si>
    <t>%</t>
  </si>
  <si>
    <t>01</t>
  </si>
  <si>
    <t>03</t>
  </si>
  <si>
    <t>Cronograma Físico - Financeiro</t>
  </si>
  <si>
    <t>1.1</t>
  </si>
  <si>
    <t>3.1</t>
  </si>
  <si>
    <t>3.2</t>
  </si>
  <si>
    <t>2.1</t>
  </si>
  <si>
    <t>m²</t>
  </si>
  <si>
    <t>m³</t>
  </si>
  <si>
    <t xml:space="preserve">Referencial de preços </t>
  </si>
  <si>
    <t>1.2</t>
  </si>
  <si>
    <t>1.3</t>
  </si>
  <si>
    <t>1.4</t>
  </si>
  <si>
    <t>1.5</t>
  </si>
  <si>
    <t>1.6</t>
  </si>
  <si>
    <t>2.2</t>
  </si>
  <si>
    <t>3.3</t>
  </si>
  <si>
    <t>3.4</t>
  </si>
  <si>
    <t>3.5</t>
  </si>
  <si>
    <t>3.6</t>
  </si>
  <si>
    <t xml:space="preserve">Regularização e compactação do sub-leito (100% P.I.) H = 0,20 m </t>
  </si>
  <si>
    <t>DER</t>
  </si>
  <si>
    <t>Prefeitura Municipal de Ecoporanga</t>
  </si>
  <si>
    <t>Memória de Cálculo</t>
  </si>
  <si>
    <t>Item</t>
  </si>
  <si>
    <t>Fonte</t>
  </si>
  <si>
    <t>Código</t>
  </si>
  <si>
    <t>Descrição dos Serviços</t>
  </si>
  <si>
    <t>un.</t>
  </si>
  <si>
    <t>Quant.</t>
  </si>
  <si>
    <t>Memória de cálculo</t>
  </si>
  <si>
    <t>Serviços Preliminares</t>
  </si>
  <si>
    <t>Pavimentação</t>
  </si>
  <si>
    <t>Descrição dos serviços</t>
  </si>
  <si>
    <t>Valor unit. (R$)</t>
  </si>
  <si>
    <t>Valor item (R$)</t>
  </si>
  <si>
    <t>Un.</t>
  </si>
  <si>
    <t>Planilha Orçamentária</t>
  </si>
  <si>
    <t>BDI utilizado:</t>
  </si>
  <si>
    <t>Drenagem</t>
  </si>
  <si>
    <t>04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</si>
  <si>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</si>
  <si>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</si>
  <si>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</si>
  <si>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</si>
  <si>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</si>
  <si>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</si>
  <si>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</si>
  <si>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</si>
  <si>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Berço em brita para BSTC diâm. = 0,60 m em Vias Urbanas</t>
  </si>
  <si>
    <t>Caixa ralo em blocos pré-moldados e grelha articulada em FFA em Vias Urbanas</t>
  </si>
  <si>
    <t>Und</t>
  </si>
  <si>
    <t>Poço de visita em bloco pré-moldado para d=0,60 m (1,00 x 1,00 m), em Vias Urbanas</t>
  </si>
  <si>
    <t>Boca de concreto ciclópico para BSTC diâmetro 0,60 m</t>
  </si>
  <si>
    <t>Corpo BSTC diâmetro 0,30 m C.S. PB inclusive escavação, reaterro e transporte do tubo em Vias Urbanas</t>
  </si>
  <si>
    <t>Berço em brita para BSTC diâm. = 0,30 m em Vias Urbanas</t>
  </si>
  <si>
    <t>Corpo BSTC diâmetro 0,60 m C.S. PB inclusive escavação, reaterro e transporte do tubo em Vias Urbanas</t>
  </si>
  <si>
    <t>Concreto estrutural fck = 15,0 MPa, tudo incluído</t>
  </si>
  <si>
    <t>Descida d'água concreto simples (degraus) c/ caiação (DSA-03) apoio em Vias Urbanas</t>
  </si>
  <si>
    <t>Placa de obra nas dimensões de 3,0 x 6,0 m, padrão DER-ES</t>
  </si>
  <si>
    <t>Rede de luz, incl. padrão entr. energia trifás. cabo ligação até barracões, quadro distrib., disj. E chave de força, cons. 20m entre padrão entr.e QDG</t>
  </si>
  <si>
    <t>2.3</t>
  </si>
  <si>
    <t>2.4</t>
  </si>
  <si>
    <t>3.7</t>
  </si>
  <si>
    <t>3.8</t>
  </si>
  <si>
    <t>3.9</t>
  </si>
  <si>
    <t>Meio fio de concreto pré-moldado (12 x 30 x 15) cm, inclusive caiação e transporte do meio fio em Vias Urbanas</t>
  </si>
  <si>
    <t>Pavimentação com blocos de concreto (35 MPa), esp.=08cm, sobre colchão de areia 5cm, inclusive fornecim. e transporte blocos e areia, em Vias Urbanas</t>
  </si>
  <si>
    <t>Passeio em concreto, largura 2,00m, acabamento em ladrilho hidráulico podotátil (L=0,40m)</t>
  </si>
  <si>
    <t>Rede de esgoto, contendo fossa e filtro, incl. tubos e conexões de ligação entre caixas, considerando distância de 25m</t>
  </si>
  <si>
    <t>Rede de água c/ padrão de entrada d'água diâm. 3/4" conf. CESAN, incl. tubos e conexões p/ aliment., distrib., extravas. e limp., cons. o padrão a 25m</t>
  </si>
  <si>
    <t>Aluguel de container para almoxarifado</t>
  </si>
  <si>
    <t>mês</t>
  </si>
  <si>
    <t>Mobilização e desmobilização de container acima de 150 km</t>
  </si>
  <si>
    <t>Und.</t>
  </si>
  <si>
    <t>Transporte de materiais</t>
  </si>
  <si>
    <t>2.5</t>
  </si>
  <si>
    <t>3.10</t>
  </si>
  <si>
    <t>Dissipador de energia aplicado a saída de sarjeta/valeta (DES-01)</t>
  </si>
  <si>
    <t>t</t>
  </si>
  <si>
    <t>4.1</t>
  </si>
  <si>
    <r>
      <t>Data:</t>
    </r>
    <r>
      <rPr>
        <sz val="12"/>
        <rFont val="Arial"/>
        <family val="2"/>
      </rPr>
      <t xml:space="preserve"> Novembro/2021</t>
    </r>
  </si>
  <si>
    <r>
      <t xml:space="preserve">Data: </t>
    </r>
    <r>
      <rPr>
        <sz val="12"/>
        <rFont val="Arial"/>
        <family val="2"/>
      </rPr>
      <t xml:space="preserve">Novembro/2021       </t>
    </r>
    <r>
      <rPr>
        <b/>
        <sz val="12"/>
        <rFont val="Arial"/>
        <family val="2"/>
      </rPr>
      <t xml:space="preserve">                 </t>
    </r>
  </si>
  <si>
    <r>
      <t>Quantidade total:</t>
    </r>
    <r>
      <rPr>
        <sz val="11"/>
        <rFont val="Arial"/>
        <family val="2"/>
      </rPr>
      <t xml:space="preserve"> 20,00 metros</t>
    </r>
  </si>
  <si>
    <r>
      <t>Quantidade total:</t>
    </r>
    <r>
      <rPr>
        <sz val="11"/>
        <rFont val="Arial"/>
        <family val="2"/>
      </rPr>
      <t xml:space="preserve"> 15,00 metros</t>
    </r>
  </si>
  <si>
    <r>
      <t xml:space="preserve">Tempo de locação do container: 
</t>
    </r>
    <r>
      <rPr>
        <sz val="11"/>
        <rFont val="Arial"/>
        <family val="2"/>
      </rPr>
      <t>10,00 meses</t>
    </r>
  </si>
  <si>
    <t>Aluguel de container p/ escritório c/ ar condicionado e banheiro, isolam.térmico e acústico, 2 luminárias, janela de vidro, tomada p/ comput. e telef.</t>
  </si>
  <si>
    <t>Subtotal 01</t>
  </si>
  <si>
    <t>Subtotal 02</t>
  </si>
  <si>
    <t>Subtotal 03</t>
  </si>
  <si>
    <t>Subtotal 04</t>
  </si>
  <si>
    <r>
      <t>Comprimento dos Bueiros com Ø</t>
    </r>
    <r>
      <rPr>
        <b/>
        <sz val="9.35"/>
        <color indexed="8"/>
        <rFont val="Arial"/>
        <family val="2"/>
      </rPr>
      <t xml:space="preserve"> 0,30m</t>
    </r>
    <r>
      <rPr>
        <b/>
        <sz val="11"/>
        <color indexed="8"/>
        <rFont val="Arial"/>
        <family val="2"/>
      </rPr>
      <t xml:space="preserve">:
Rua Zuleica Bermudes Figueiredo: </t>
    </r>
    <r>
      <rPr>
        <sz val="11"/>
        <color indexed="8"/>
        <rFont val="Arial"/>
        <family val="2"/>
      </rPr>
      <t xml:space="preserve">2,44m + 2,34m + 2,44m + 2,34m + 2,44m + 2,34m + 2,68m + 2,77m + 3,09m + 3m + 3,46m + 3,26m = 32,60m
</t>
    </r>
    <r>
      <rPr>
        <b/>
        <sz val="11"/>
        <color indexed="8"/>
        <rFont val="Arial"/>
        <family val="2"/>
      </rPr>
      <t>Rua Teófilo P. de Campos Figueiredo:</t>
    </r>
    <r>
      <rPr>
        <sz val="11"/>
        <color indexed="8"/>
        <rFont val="Arial"/>
        <family val="2"/>
      </rPr>
      <t xml:space="preserve"> 6,36m + 6,13m + 10,17m = 22,66m
</t>
    </r>
    <r>
      <rPr>
        <b/>
        <sz val="11"/>
        <color indexed="8"/>
        <rFont val="Arial"/>
        <family val="2"/>
      </rPr>
      <t xml:space="preserve">Rua Padre Carlos Furbeta: </t>
    </r>
    <r>
      <rPr>
        <sz val="11"/>
        <color indexed="8"/>
        <rFont val="Arial"/>
        <family val="2"/>
      </rPr>
      <t xml:space="preserve">2,09m + 2,09m + 2,09m + 2,09m + 2,26m + 2,26m + 2,59m + 2,26m = 17,73m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>4,88m + 4,85m + 1,61m + 1,72m + 1,76m + 1,56m + 2,11m + 1,83m = 20,32m</t>
    </r>
    <r>
      <rPr>
        <b/>
        <sz val="11"/>
        <color indexed="8"/>
        <rFont val="Arial"/>
        <family val="2"/>
      </rPr>
      <t xml:space="preserve">
Av. Santos Dumont (Trechos 01 e 02): </t>
    </r>
    <r>
      <rPr>
        <sz val="11"/>
        <color indexed="8"/>
        <rFont val="Arial"/>
        <family val="2"/>
      </rPr>
      <t>4,19m + 3,88m + 3,16m + 4,45m + 4,48m + 4,45m + 4,48m + 3,34m + 3,23m + 6,73m + 3,05m + 3,14m + 3,44m + 3,14m + 2,72m + 2,19m + 2,22m + 2,38m + 13,24m + 9,58m + 14,48m = 101,97m</t>
    </r>
    <r>
      <rPr>
        <b/>
        <sz val="11"/>
        <color indexed="8"/>
        <rFont val="Arial"/>
        <family val="2"/>
      </rPr>
      <t xml:space="preserve">
Total: </t>
    </r>
    <r>
      <rPr>
        <sz val="11"/>
        <color indexed="8"/>
        <rFont val="Arial"/>
        <family val="2"/>
      </rPr>
      <t>32,60m + 22,66m + 17,73m + 20,32m + 101,97m =</t>
    </r>
    <r>
      <rPr>
        <b/>
        <sz val="11"/>
        <color indexed="8"/>
        <rFont val="Arial"/>
        <family val="2"/>
      </rPr>
      <t xml:space="preserve"> 195,28m</t>
    </r>
  </si>
  <si>
    <t>Base de brita graduada, inclusive fornecimento, exclusive transporte da brita em Vias Urbanas</t>
  </si>
  <si>
    <t>2.6</t>
  </si>
  <si>
    <t>4.2</t>
  </si>
  <si>
    <t>Espalhamento / regularização / compactação de material em bota-fora</t>
  </si>
  <si>
    <t>2.7</t>
  </si>
  <si>
    <t>Escavação, carga e transporte de material de 1º categoria</t>
  </si>
  <si>
    <t>02</t>
  </si>
  <si>
    <r>
      <t xml:space="preserve">Data: </t>
    </r>
    <r>
      <rPr>
        <sz val="14"/>
        <rFont val="Arial"/>
        <family val="2"/>
      </rPr>
      <t>Novembro/2021</t>
    </r>
  </si>
  <si>
    <t>Total geral</t>
  </si>
  <si>
    <t>Valores do item</t>
  </si>
  <si>
    <t>Canteiro de Obras</t>
  </si>
  <si>
    <t>1º mês</t>
  </si>
  <si>
    <t>2º mês</t>
  </si>
  <si>
    <r>
      <rPr>
        <b/>
        <sz val="11"/>
        <rFont val="Arial"/>
        <family val="2"/>
      </rPr>
      <t>Transporte de material de 1ª categoria:
Local da obra x Bota-fora (Bairro Vila Nova) - DMT: 1,50km</t>
    </r>
    <r>
      <rPr>
        <sz val="11"/>
        <rFont val="Arial"/>
        <family val="2"/>
      </rPr>
      <t xml:space="preserve">
(Volume de materiais transportados x Densidade):
Densidade: 1,50ton/m³
</t>
    </r>
    <r>
      <rPr>
        <b/>
        <sz val="11"/>
        <rFont val="Arial"/>
        <family val="2"/>
      </rPr>
      <t>Volume:</t>
    </r>
    <r>
      <rPr>
        <sz val="11"/>
        <rFont val="Arial"/>
        <family val="2"/>
      </rPr>
      <t xml:space="preserve"> 13.630,20m² x 0,33m = 4.497,97m³
</t>
    </r>
    <r>
      <rPr>
        <b/>
        <sz val="11"/>
        <rFont val="Arial"/>
        <family val="2"/>
      </rPr>
      <t>Peso total:</t>
    </r>
    <r>
      <rPr>
        <sz val="11"/>
        <rFont val="Arial"/>
        <family val="2"/>
      </rPr>
      <t xml:space="preserve"> 4497,97m³ x 1,50m³ = 6.746,96ton.</t>
    </r>
  </si>
  <si>
    <r>
      <t xml:space="preserve">Volume de material de 1ª categoria:
</t>
    </r>
    <r>
      <rPr>
        <sz val="11"/>
        <rFont val="Arial"/>
        <family val="2"/>
      </rPr>
      <t>(Área de regularização x espessura a ser escavada)
13.630,20m² x 0,33m = 4.497,97m³</t>
    </r>
  </si>
  <si>
    <r>
      <t xml:space="preserve">Local: </t>
    </r>
    <r>
      <rPr>
        <sz val="12"/>
        <rFont val="Arial"/>
        <family val="2"/>
      </rPr>
      <t>Parte da Rua Zuleica Bermudes Figueiredo, Parte da Avenida Santos Dumont, Parte da Rua Teófilo Pinto de Campos Figueiredo, Rua Padre Carlos Furbeta e Rua B, Bairro Vila Nova e Parte da Avenida Jorvalin Jerônimo de Souza, Centro, Município de Ecoporanga/ES</t>
    </r>
  </si>
  <si>
    <r>
      <t xml:space="preserve">Obra: </t>
    </r>
    <r>
      <rPr>
        <sz val="12"/>
        <rFont val="Arial"/>
        <family val="2"/>
      </rPr>
      <t>Pavimentação e drenagem nos Bairros Vila Nova e Centro, Município de Ecoporanga/ES</t>
    </r>
  </si>
  <si>
    <t>1.7</t>
  </si>
  <si>
    <r>
      <rPr>
        <b/>
        <sz val="11"/>
        <color indexed="8"/>
        <rFont val="Arial"/>
        <family val="2"/>
      </rPr>
      <t xml:space="preserve">Placa nas dimensões padrão
Comprimento x Largura x Quant. placas
Vila Nova: </t>
    </r>
    <r>
      <rPr>
        <sz val="11"/>
        <color indexed="8"/>
        <rFont val="Arial"/>
        <family val="2"/>
      </rPr>
      <t xml:space="preserve">2,00m x 4,00m x 1,00un  = 8,00m²
</t>
    </r>
    <r>
      <rPr>
        <b/>
        <sz val="11"/>
        <color indexed="8"/>
        <rFont val="Arial"/>
        <family val="2"/>
      </rPr>
      <t>Centro:</t>
    </r>
    <r>
      <rPr>
        <sz val="11"/>
        <color indexed="8"/>
        <rFont val="Arial"/>
        <family val="2"/>
      </rPr>
      <t xml:space="preserve"> 2,00m x 4,00m x 1,00un  = 8,00m²
</t>
    </r>
    <r>
      <rPr>
        <b/>
        <sz val="11"/>
        <color indexed="8"/>
        <rFont val="Arial"/>
        <family val="2"/>
      </rPr>
      <t xml:space="preserve">Total: </t>
    </r>
    <r>
      <rPr>
        <sz val="11"/>
        <color indexed="8"/>
        <rFont val="Arial"/>
        <family val="2"/>
      </rPr>
      <t xml:space="preserve">8,00m² + 8,00m² = </t>
    </r>
    <r>
      <rPr>
        <b/>
        <sz val="11"/>
        <color indexed="8"/>
        <rFont val="Arial"/>
        <family val="2"/>
      </rPr>
      <t>16,00m²</t>
    </r>
  </si>
  <si>
    <r>
      <rPr>
        <sz val="11"/>
        <color indexed="8"/>
        <rFont val="Arial"/>
        <family val="2"/>
      </rPr>
      <t xml:space="preserve">Est.15+17,55m a Est.19+18m: 80,45m x [(5,80m + 7,80m) / 2] m = 547,06m²; 
Est.19+18m a Est.27+7m: 149m x 7,8m = 1162,2m²;
Est.27+7m a Est.27+16,9m = 89,02m²; 
Est.27+16,9m a Est.31+15,5m: 78,6m x 7,8m = 613,08m²;
Est.31+15,5m a Est.32+6m = 96,63m²; 
Est.32+6m a Est.33+15m: 29m x 7,8m = 226,2m²;
Est.33+15m a Est.34+6m = 102,68m²; 
Est.34+6m a Est.35+12,65m: 26,65m x 7,8m = 207,87m²;
Est.35+12,65m a Est.36+4m = 109,16m²; 
Est.36+4m a Est.39+16m: 72m x 7,8m = 561,6m²;
</t>
    </r>
    <r>
      <rPr>
        <b/>
        <sz val="11"/>
        <color indexed="8"/>
        <rFont val="Arial"/>
        <family val="2"/>
      </rPr>
      <t xml:space="preserve">
Av. Santos Dumont - Trecho 02
</t>
    </r>
    <r>
      <rPr>
        <sz val="11"/>
        <color indexed="8"/>
        <rFont val="Arial"/>
        <family val="2"/>
      </rPr>
      <t xml:space="preserve">Est.0+0m a Est.1+8,3m: 28,3m x [(5,30m + 6,35m)/2] = 164,85m²; 
Est.1+8,3m a Est.1+17,55m: 9,25m x [(10,55m + 10,40m) / 2] m = 96,89m²; 
Est.1+17,55m a Est.5+0m: 62,45m x [(15,00m + 14,40m) / 2] m = 918,02m².
</t>
    </r>
    <r>
      <rPr>
        <b/>
        <sz val="11"/>
        <color indexed="8"/>
        <rFont val="Arial"/>
        <family val="2"/>
      </rPr>
      <t>Bairro Centro:
Av. Jorvalin Jerônimo de Souza:</t>
    </r>
    <r>
      <rPr>
        <sz val="11"/>
        <color indexed="8"/>
        <rFont val="Arial"/>
        <family val="2"/>
      </rPr>
      <t xml:space="preserve">
Est.0+1,35m a Est.0+5m: 8,53m x 3,65m = 31,13m²
Est.0+5m a Est.2+4,66m: 6,7m x 39,66m = 265,72m²
Est.2+4,66m a Est.3+7,17m: 6,7m x 22,51m = 150,82m²
Est.3+7,17m a Est.6+8,54m: (6,70m + 7,55m) x 61,37m / 2 = 437,26m²
Est.6+8,54m a Est.6+10,62m: (7,55m + 9,84m) x 2,08m / 2 = 18,23m²
</t>
    </r>
    <r>
      <rPr>
        <b/>
        <sz val="11"/>
        <color indexed="8"/>
        <rFont val="Arial"/>
        <family val="2"/>
      </rPr>
      <t>Total:</t>
    </r>
    <r>
      <rPr>
        <sz val="11"/>
        <color indexed="8"/>
        <rFont val="Arial"/>
        <family val="2"/>
      </rPr>
      <t xml:space="preserve"> 1750,88m² + 1705,91m² + 1057,66m² + 818,75m² + 5841,89m² + 1179,76m² + 903,16m² = </t>
    </r>
    <r>
      <rPr>
        <b/>
        <sz val="11"/>
        <color indexed="8"/>
        <rFont val="Arial"/>
        <family val="2"/>
      </rPr>
      <t>13.258,01m²</t>
    </r>
  </si>
  <si>
    <t>3.11</t>
  </si>
  <si>
    <t>Entrada para descida d'água EDA-02</t>
  </si>
  <si>
    <r>
      <t xml:space="preserve">Bairro Centro:
Av. Jorvalin Jerônimo de Souza: </t>
    </r>
    <r>
      <rPr>
        <sz val="11"/>
        <color indexed="8"/>
        <rFont val="Arial"/>
        <family val="2"/>
      </rPr>
      <t>2,00 unidades</t>
    </r>
  </si>
  <si>
    <t>=</t>
  </si>
  <si>
    <r>
      <t xml:space="preserve">Local: </t>
    </r>
    <r>
      <rPr>
        <sz val="14"/>
        <rFont val="Arial"/>
        <family val="2"/>
      </rPr>
      <t>Parte da Rua Zuleica Bermudes Figueiredo, Parte da Avenida Santos Dumont, Parte da Rua Teófilo Pinto de Campos Figueiredo, Rua Padre Carlos Furbeta e Rua B, Bairro Vila Nova e Parte da Avenida Jorvalin Jerônimo de Souza, Centro, Município de Ecoporanga/ES</t>
    </r>
  </si>
  <si>
    <r>
      <t xml:space="preserve">Local: </t>
    </r>
    <r>
      <rPr>
        <sz val="11"/>
        <rFont val="Arial"/>
        <family val="2"/>
      </rPr>
      <t>Parte da Rua Zuleica Bermudes Figueiredo, Parte da Avenida Santos Dumont, Parte da Rua Teófilo Pinto de Campos Figueiredo, Rua Padre Carlos Furbeta e Rua B, Bairro Vila Nova e Parte da Avenida Jorvalin Jerônimo de Souza, Centro, Município de Ecoporanga/ES</t>
    </r>
  </si>
  <si>
    <r>
      <t xml:space="preserve">Obra: </t>
    </r>
    <r>
      <rPr>
        <sz val="14"/>
        <rFont val="Arial"/>
        <family val="2"/>
      </rPr>
      <t>Pavimentação e drenagem nos Bairros Vila Nova e Centro, Município de Ecoporanga/ES</t>
    </r>
  </si>
  <si>
    <t>Valor do serviço executado no mês</t>
  </si>
  <si>
    <t>Porcentagem</t>
  </si>
  <si>
    <t xml:space="preserve">Valor acumulado dos serviços executados </t>
  </si>
  <si>
    <t>Porcentagem acumulada</t>
  </si>
  <si>
    <t>DER-ES: Junho/2021 - Sem desoneração 
(BDI: 23,32%, LS: 157,27%)</t>
  </si>
  <si>
    <t>TR-202-00 (Comercial - Caminhão basculante) - 0,889XP + 0,926XR - XP: 60,10Km  XR:0,00Km</t>
  </si>
  <si>
    <t>TR-202-00 (Comercial - Caminhão basculante) - 0,889XP + 0,926XR - XP: 1,50Km  XR:0,00Km</t>
  </si>
  <si>
    <r>
      <rPr>
        <b/>
        <sz val="12"/>
        <rFont val="Arial"/>
        <family val="2"/>
      </rPr>
      <t xml:space="preserve">Referencial de preços </t>
    </r>
    <r>
      <rPr>
        <sz val="12"/>
        <rFont val="Arial"/>
        <family val="2"/>
      </rPr>
      <t xml:space="preserve">
DER-ES: Junho/2021 - Sem desoneração (BDI: 23,32%, LS: 157,27%)</t>
    </r>
  </si>
  <si>
    <r>
      <t>Comprimento dos Bueiros com Ø</t>
    </r>
    <r>
      <rPr>
        <b/>
        <sz val="9.35"/>
        <color indexed="8"/>
        <rFont val="Arial"/>
        <family val="2"/>
      </rPr>
      <t xml:space="preserve"> 0,40m</t>
    </r>
    <r>
      <rPr>
        <b/>
        <sz val="11"/>
        <color indexed="8"/>
        <rFont val="Arial"/>
        <family val="2"/>
      </rPr>
      <t xml:space="preserve">:
Rua Zuleica Bermudes Figueiredo: </t>
    </r>
    <r>
      <rPr>
        <sz val="11"/>
        <color indexed="8"/>
        <rFont val="Arial"/>
        <family val="2"/>
      </rPr>
      <t xml:space="preserve">
T 1-2: 38,50m
T 2-3: 38,50m
T 3-4: 38,50m
T 4-5: 38,48m
T 5-6: 38,49m
</t>
    </r>
    <r>
      <rPr>
        <b/>
        <sz val="11"/>
        <color indexed="8"/>
        <rFont val="Arial"/>
        <family val="2"/>
      </rPr>
      <t>Rua Teófilo P. de Campos Figueiredo:</t>
    </r>
    <r>
      <rPr>
        <sz val="11"/>
        <color indexed="8"/>
        <rFont val="Arial"/>
        <family val="2"/>
      </rPr>
      <t xml:space="preserve"> 
T 6-7: 33,71m
T 7-8: 20,65m
</t>
    </r>
    <r>
      <rPr>
        <b/>
        <sz val="11"/>
        <color indexed="8"/>
        <rFont val="Arial"/>
        <family val="2"/>
      </rPr>
      <t xml:space="preserve">Av. Santos Dumont (Trechos 01 e 02): </t>
    </r>
    <r>
      <rPr>
        <sz val="11"/>
        <color indexed="8"/>
        <rFont val="Arial"/>
        <family val="2"/>
      </rPr>
      <t xml:space="preserve">
T 8-9: 33,80m
T 9-10: 40,00m
</t>
    </r>
    <r>
      <rPr>
        <b/>
        <sz val="11"/>
        <color indexed="8"/>
        <rFont val="Arial"/>
        <family val="2"/>
      </rPr>
      <t>Total: 320,63 metros</t>
    </r>
  </si>
  <si>
    <r>
      <t xml:space="preserve">Comprimento dos Bueiros com Ø 0,60m:
Rua Padre Carlos Furbeta: 
</t>
    </r>
    <r>
      <rPr>
        <sz val="11"/>
        <color indexed="8"/>
        <rFont val="Arial"/>
        <family val="2"/>
      </rPr>
      <t>T 10-15: 18,20m
T 15-16: 30,56m
T 16-17: 38,40m
T 17-18:38,58m
T 18-S: 38,58m</t>
    </r>
    <r>
      <rPr>
        <b/>
        <sz val="11"/>
        <color indexed="8"/>
        <rFont val="Arial"/>
        <family val="2"/>
      </rPr>
      <t xml:space="preserve">
Rua B: 
</t>
    </r>
    <r>
      <rPr>
        <sz val="11"/>
        <color indexed="8"/>
        <rFont val="Arial"/>
        <family val="2"/>
      </rPr>
      <t>T 14-19: 13,57m
T 19-20: 44,02m
T 20-21: 42,95m
T 21-22: 45,36m
T 22-S: 5,82m</t>
    </r>
    <r>
      <rPr>
        <b/>
        <sz val="11"/>
        <color indexed="8"/>
        <rFont val="Arial"/>
        <family val="2"/>
      </rPr>
      <t xml:space="preserve">
Av. Santos Dumont (Trechos 01 e 02): 
</t>
    </r>
    <r>
      <rPr>
        <sz val="11"/>
        <color indexed="8"/>
        <rFont val="Arial"/>
        <family val="2"/>
      </rPr>
      <t>T 10-11: 40,00m
T 11-12: 40,00m
T 13-14: 40,00m
T 23-24: 67,81m
T 24-25: 68,50m
T 25-26: 36,60m</t>
    </r>
    <r>
      <rPr>
        <b/>
        <sz val="11"/>
        <color indexed="8"/>
        <rFont val="Arial"/>
        <family val="2"/>
      </rPr>
      <t xml:space="preserve">
Total: 608,95 metros</t>
    </r>
  </si>
  <si>
    <t>Berço em brita para BSTC diâm. = 0,40 m em Vias Urbanas</t>
  </si>
  <si>
    <t>3.12</t>
  </si>
  <si>
    <t>3.13</t>
  </si>
  <si>
    <t>Corpo BSTC diâmetro 0,40 m C.S. PB inclusive escavação, reaterro e transporte do tubo em Vias Urbanas</t>
  </si>
  <si>
    <r>
      <rPr>
        <b/>
        <sz val="11"/>
        <rFont val="Arial"/>
        <family val="2"/>
      </rPr>
      <t>Transporte de Brita Graduada
Mantena-MG x Ecoporanga-ES - DMT: 60,10km</t>
    </r>
    <r>
      <rPr>
        <sz val="11"/>
        <rFont val="Arial"/>
        <family val="2"/>
      </rPr>
      <t xml:space="preserve">
(Volume de materiais transportados x Densidade):
Berço de brita Ø 0,30m: 0,11m³/m
Berço de brita Ø 0,40m: 0,12m³/m
Berço de brita Ø 0,60m: 0,16m³/m
Base de brita graduada: 1,40 m³/m³
Passeio: 0,05m³/m²
Densidade: 1,70 ton/m³
</t>
    </r>
    <r>
      <rPr>
        <b/>
        <sz val="11"/>
        <rFont val="Arial"/>
        <family val="2"/>
      </rPr>
      <t xml:space="preserve">Volume de Brita Graduada: </t>
    </r>
    <r>
      <rPr>
        <sz val="11"/>
        <rFont val="Arial"/>
        <family val="2"/>
      </rPr>
      <t xml:space="preserve">(195,28m x 0,11m³/m) + (320,63m x 0,12m³/m) + (608,95m x 0,16m³/m) + (2.726,04m³ x 1,40m³/m³) + (3.542,56m² x 0,05m³/m²) = 4.150,97m³
</t>
    </r>
    <r>
      <rPr>
        <b/>
        <sz val="11"/>
        <rFont val="Arial"/>
        <family val="2"/>
      </rPr>
      <t>Peso total:</t>
    </r>
    <r>
      <rPr>
        <sz val="11"/>
        <rFont val="Arial"/>
        <family val="2"/>
      </rPr>
      <t xml:space="preserve"> 4.150,97m³ x 1,70ton/m³ = </t>
    </r>
    <r>
      <rPr>
        <b/>
        <sz val="11"/>
        <rFont val="Arial"/>
        <family val="2"/>
      </rPr>
      <t>7.056,65ton</t>
    </r>
  </si>
  <si>
    <t>2 unidades</t>
  </si>
  <si>
    <r>
      <t xml:space="preserve">Volume de brita graduada para a base:
</t>
    </r>
    <r>
      <rPr>
        <sz val="11"/>
        <rFont val="Arial"/>
        <family val="2"/>
      </rPr>
      <t xml:space="preserve">(Área de regularização x espessura)
</t>
    </r>
    <r>
      <rPr>
        <b/>
        <sz val="11"/>
        <rFont val="Arial"/>
        <family val="2"/>
      </rPr>
      <t xml:space="preserve">Rua Zuleica Bermudes Figueiredo: </t>
    </r>
    <r>
      <rPr>
        <sz val="11"/>
        <rFont val="Arial"/>
        <family val="2"/>
      </rPr>
      <t xml:space="preserve">1969,09m² 
</t>
    </r>
    <r>
      <rPr>
        <b/>
        <sz val="11"/>
        <rFont val="Arial"/>
        <family val="2"/>
      </rPr>
      <t xml:space="preserve">Rua Teófilo P. de Campos Figueiredo: </t>
    </r>
    <r>
      <rPr>
        <sz val="11"/>
        <rFont val="Arial"/>
        <family val="2"/>
      </rPr>
      <t xml:space="preserve">1818,00m²
</t>
    </r>
    <r>
      <rPr>
        <b/>
        <sz val="11"/>
        <rFont val="Arial"/>
        <family val="2"/>
      </rPr>
      <t xml:space="preserve">Rua Padre Carlos Furbeta: </t>
    </r>
    <r>
      <rPr>
        <sz val="11"/>
        <rFont val="Arial"/>
        <family val="2"/>
      </rPr>
      <t xml:space="preserve">1194,79m² 
</t>
    </r>
    <r>
      <rPr>
        <b/>
        <sz val="11"/>
        <rFont val="Arial"/>
        <family val="2"/>
      </rPr>
      <t xml:space="preserve">Rua B: </t>
    </r>
    <r>
      <rPr>
        <sz val="11"/>
        <rFont val="Arial"/>
        <family val="2"/>
      </rPr>
      <t xml:space="preserve">949,47m² 
</t>
    </r>
    <r>
      <rPr>
        <b/>
        <sz val="11"/>
        <rFont val="Arial"/>
        <family val="2"/>
      </rPr>
      <t xml:space="preserve">Av. Santos Dumont (Trecho 01 ): </t>
    </r>
    <r>
      <rPr>
        <sz val="11"/>
        <rFont val="Arial"/>
        <family val="2"/>
      </rPr>
      <t xml:space="preserve">6464,72m² </t>
    </r>
    <r>
      <rPr>
        <b/>
        <sz val="11"/>
        <rFont val="Arial"/>
        <family val="2"/>
      </rPr>
      <t xml:space="preserve">
Av. Santos Dumont (Trecho 02 ): </t>
    </r>
    <r>
      <rPr>
        <sz val="11"/>
        <rFont val="Arial"/>
        <family val="2"/>
      </rPr>
      <t>1234,13m²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Área total: </t>
    </r>
    <r>
      <rPr>
        <sz val="11"/>
        <rFont val="Arial"/>
        <family val="2"/>
      </rPr>
      <t xml:space="preserve">1969,09 + 1818m² + 1194,79m² + 949,47m² + 6464,72m² + 1234,13m² = 13.630,20m²
</t>
    </r>
    <r>
      <rPr>
        <b/>
        <sz val="11"/>
        <rFont val="Arial"/>
        <family val="2"/>
      </rPr>
      <t xml:space="preserve">Volume total: </t>
    </r>
    <r>
      <rPr>
        <sz val="11"/>
        <rFont val="Arial"/>
        <family val="2"/>
      </rPr>
      <t xml:space="preserve">13.630,20m² x 0,20m = </t>
    </r>
    <r>
      <rPr>
        <b/>
        <sz val="11"/>
        <rFont val="Arial"/>
        <family val="2"/>
      </rPr>
      <t>2.726,04m³</t>
    </r>
  </si>
  <si>
    <r>
      <rPr>
        <sz val="11"/>
        <color indexed="8"/>
        <rFont val="Arial"/>
        <family val="2"/>
      </rPr>
      <t xml:space="preserve">Est.15+2,65m a Est.15+17,55m: 14,9m x 6,7m = 99,83m²; 
Est.15+17,55m a Est.19+18m: 80,45m x [(6,70m + 8,70m) / 2] m = 619,47m²; 
Est.19+18m a Est.27+7m: 149m x 8,7m = 1296,3m²;
Est.27+7m a Est.27+16,9m = 95,5m²; 
Est.27+16,9m a Est.31+15,5m: 78,6m x 8,7m = 683,82m²;
Est.31+15,5m a Est.32+6m = 103,63m²;
Est.32+6m a Est.33+15m: 29m x 8,7m = 252,3m²;
Est.33+15m a Est.34+6m = 110,34m²; 
Est.34+6m a Est.35+12,65m: 26,65m x 8,7m = 231,86m²;
Est.35+12,65m a Est.36+4m = 117,52m²; 
Est.36+4m a Est.39+16m: 72m x 8,7m = 626,4m².
</t>
    </r>
    <r>
      <rPr>
        <b/>
        <sz val="11"/>
        <color indexed="8"/>
        <rFont val="Arial"/>
        <family val="2"/>
      </rPr>
      <t xml:space="preserve">
Av. Santos Dumont - Trecho 02
</t>
    </r>
    <r>
      <rPr>
        <sz val="11"/>
        <color indexed="8"/>
        <rFont val="Arial"/>
        <family val="2"/>
      </rPr>
      <t xml:space="preserve">Est.0+0m a Est.1+8,3m: 28,3m x [(5,75m + 6,80m)/2] = 177,58m²; 
Est.1+8,3m a Est.1+17,55m: 9,25m x [(11,00m + 10,85m) / 2] m = 101,06m²; 
Est.1+17,55m a Est.5+0m: 62,45m x [(15,60m + 15,00m) / 2] m = 955,49m².
</t>
    </r>
    <r>
      <rPr>
        <b/>
        <sz val="11"/>
        <color indexed="8"/>
        <rFont val="Arial"/>
        <family val="2"/>
      </rPr>
      <t>Bairro Centro:
Av. Jorvalin Jerônimo de Souza:</t>
    </r>
    <r>
      <rPr>
        <sz val="11"/>
        <color indexed="8"/>
        <rFont val="Arial"/>
        <family val="2"/>
      </rPr>
      <t xml:space="preserve">
Est.0+1,35m a Est.0+5,00m: 3,65m x 8,35m = 30,48m²
Est.0+5,00m a Est.2+4,66m: 39,66m x 7,30 = 289,52m²
Est.2+4,66m a Est.3+7,17m: 22,51m x 7,30m = 164,32m²
Est.3+7,17m a Est.6+8,54m: 61,37m  x (7,30m + 8,00m) / 2 = 469,48m²
Est.6+8,54m a Est.6+10,62m: 19,96m²
</t>
    </r>
    <r>
      <rPr>
        <b/>
        <sz val="11"/>
        <color indexed="8"/>
        <rFont val="Arial"/>
        <family val="2"/>
      </rPr>
      <t>Total:</t>
    </r>
    <r>
      <rPr>
        <sz val="11"/>
        <color indexed="8"/>
        <rFont val="Arial"/>
        <family val="2"/>
      </rPr>
      <t xml:space="preserve"> 1969,09m² + 1818m² + 1194,79m² + 949,47m² + 6464,72m² + 1234,13m² + 973,76m² = </t>
    </r>
    <r>
      <rPr>
        <b/>
        <sz val="11"/>
        <color indexed="8"/>
        <rFont val="Arial"/>
        <family val="2"/>
      </rPr>
      <t>14.603,96m²</t>
    </r>
  </si>
  <si>
    <r>
      <t>Mobilização e desmobilização (DMT: 200,00km)</t>
    </r>
    <r>
      <rPr>
        <sz val="11"/>
        <rFont val="Arial"/>
        <family val="2"/>
      </rPr>
      <t xml:space="preserve">
Mobilização e desmobilização: 2,00 unidades
</t>
    </r>
    <r>
      <rPr>
        <b/>
        <sz val="11"/>
        <rFont val="Arial"/>
        <family val="2"/>
      </rPr>
      <t>Total:</t>
    </r>
    <r>
      <rPr>
        <sz val="11"/>
        <rFont val="Arial"/>
        <family val="2"/>
      </rPr>
      <t xml:space="preserve"> 2,00 unidades</t>
    </r>
  </si>
  <si>
    <r>
      <t xml:space="preserve">Comprimento dos meios-fios:
Rua Zuleica Bermudes Figueiredo: </t>
    </r>
    <r>
      <rPr>
        <sz val="11"/>
        <color indexed="8"/>
        <rFont val="Arial"/>
        <family val="2"/>
      </rPr>
      <t xml:space="preserve">125,44m + 117,62m + 9,2m + 244,13m = </t>
    </r>
    <r>
      <rPr>
        <b/>
        <sz val="11"/>
        <color indexed="8"/>
        <rFont val="Arial"/>
        <family val="2"/>
      </rPr>
      <t>496,39m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Rua Teófilo P. de Campos Figueiredo:</t>
    </r>
    <r>
      <rPr>
        <sz val="11"/>
        <color indexed="8"/>
        <rFont val="Arial"/>
        <family val="2"/>
      </rPr>
      <t xml:space="preserve"> 6,31m + 42,72m + 2,44m + 14,25m + 17,97m + 23,71m + 5,52m + 35,26m + 47,9m + 2,67m + 2,95m + 12,93m + 6,13m + 19,78m + 3,1m + 11,71m = </t>
    </r>
    <r>
      <rPr>
        <b/>
        <sz val="11"/>
        <color indexed="8"/>
        <rFont val="Arial"/>
        <family val="2"/>
      </rPr>
      <t>255,35m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Rua Padre Carlos Furbeta: </t>
    </r>
    <r>
      <rPr>
        <sz val="11"/>
        <color indexed="8"/>
        <rFont val="Arial"/>
        <family val="2"/>
      </rPr>
      <t xml:space="preserve">79,68m + 20,23m + 61,56m + 5,7m + 4,79m + 2,91m + 16,33m + 1,69m + 1,61m + 39,82m + 20,08m + 81m = </t>
    </r>
    <r>
      <rPr>
        <b/>
        <sz val="11"/>
        <color indexed="8"/>
        <rFont val="Arial"/>
        <family val="2"/>
      </rPr>
      <t>335,40m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 xml:space="preserve">30,64m + 30,33m + 24,82m + 15,76m + 39,63m + 9,02m + 6,15m + 9,42m + 55,07m + 24,73m + 30,34m + 30,53m = </t>
    </r>
    <r>
      <rPr>
        <b/>
        <sz val="11"/>
        <color indexed="8"/>
        <rFont val="Arial"/>
        <family val="2"/>
      </rPr>
      <t xml:space="preserve">306,44m
Av. Santos Dumont (Trechos 01 e 02): </t>
    </r>
    <r>
      <rPr>
        <sz val="11"/>
        <color indexed="8"/>
        <rFont val="Arial"/>
        <family val="2"/>
      </rPr>
      <t xml:space="preserve">329,54m + 6,4m + 62m + 80,36m + 14,78m + 18,53m + 2,54m + 2,78m + 7,24m + 22,73m + 11,95m + 69,77m + 80,98m + 52,92m + 20,79m + 39,11m + 38,59m + 33,99m + 5,12m + 5,75m + 63,96m + 5,05m + 6,13m + 40,63m + 11,06m + 81,01m + 69,63m + 11,93m + 23,31m + 1,39m + 18,5m + 14,88m + 80,18m + 62,01m + 6,46m + 45,98m + 34,8m + 2,33m + 2,88m + 78,6m + 2,96m + 2,04m + 29,2m + 3,25m + 3,33m + 26,8m + 2,25m + 4,17m + 72,18m = </t>
    </r>
    <r>
      <rPr>
        <b/>
        <sz val="11"/>
        <color indexed="8"/>
        <rFont val="Arial"/>
        <family val="2"/>
      </rPr>
      <t xml:space="preserve">1712,76m
Bairro Centro:
Av. Jorvalin Jerônimo de Souza:
</t>
    </r>
    <r>
      <rPr>
        <sz val="11"/>
        <color indexed="8"/>
        <rFont val="Arial"/>
        <family val="2"/>
      </rPr>
      <t xml:space="preserve">18,33m + 43,07m + 12,95m + 9,34m + 39,83m + 3,92m + 10m + 42,62m + 21,51m + 15,9m + 43,81m + 4,1m + 10,35m = </t>
    </r>
    <r>
      <rPr>
        <b/>
        <sz val="11"/>
        <color indexed="8"/>
        <rFont val="Arial"/>
        <family val="2"/>
      </rPr>
      <t>275,73m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
Total: </t>
    </r>
    <r>
      <rPr>
        <sz val="11"/>
        <color indexed="8"/>
        <rFont val="Arial"/>
        <family val="2"/>
      </rPr>
      <t>496,39m + 255,35m + 335,4m + 306,59m + 1712,76m + 275,73m =</t>
    </r>
    <r>
      <rPr>
        <b/>
        <sz val="11"/>
        <color indexed="8"/>
        <rFont val="Arial"/>
        <family val="2"/>
      </rPr>
      <t xml:space="preserve"> 3.382,22m</t>
    </r>
  </si>
  <si>
    <r>
      <t xml:space="preserve">Área de regularização:
Bairro Vila Nova:
Rua Zuleica Bermudes Figueiredo
</t>
    </r>
    <r>
      <rPr>
        <sz val="11"/>
        <color indexed="8"/>
        <rFont val="Arial"/>
        <family val="2"/>
      </rPr>
      <t xml:space="preserve">Est.0+15m a Est.7+2,74m: 127,74m x [(7,60m + 9,58m)/2] = 1097,29m²;
Est.7+2,74m a Est.12+17,45m: 114,71m x 7,6m = 871,8m².
</t>
    </r>
    <r>
      <rPr>
        <b/>
        <sz val="11"/>
        <color indexed="8"/>
        <rFont val="Arial"/>
        <family val="2"/>
      </rPr>
      <t xml:space="preserve">Rua Teófilo P. de Campos Figueiredo </t>
    </r>
    <r>
      <rPr>
        <sz val="11"/>
        <color indexed="8"/>
        <rFont val="Arial"/>
        <family val="2"/>
      </rPr>
      <t xml:space="preserve">
Est.0+0,4m a Est.0+12m: 11,6m x [(6,31m + 8,35m)/2] = 85,03m²; 
Est.0+12m a Est.2+1,42m: 29,42m x [(8,35m + 19,28m) / 2] m = 406,44m²; 
Est.2+1,42m a Est.5+6m: 1326,53m².
</t>
    </r>
    <r>
      <rPr>
        <b/>
        <sz val="11"/>
        <color indexed="8"/>
        <rFont val="Arial"/>
        <family val="2"/>
      </rPr>
      <t>Rua Padre Carlos Furbeta</t>
    </r>
    <r>
      <rPr>
        <sz val="11"/>
        <color indexed="8"/>
        <rFont val="Arial"/>
        <family val="2"/>
      </rPr>
      <t xml:space="preserve">
Est.0+0,70m a Est.1+2,66m: 185,19m²; 
Est.1+2,66m a Est.4+2,56m: 59,9m x7m = 419,3m²;
Est.4+2,56m a Est.8+2,33m: 79,77m x [(7,00m + 7,80m)/2] = 590,3m².
</t>
    </r>
    <r>
      <rPr>
        <b/>
        <sz val="11"/>
        <color indexed="8"/>
        <rFont val="Arial"/>
        <family val="2"/>
      </rPr>
      <t>Rua B</t>
    </r>
    <r>
      <rPr>
        <sz val="11"/>
        <color indexed="8"/>
        <rFont val="Arial"/>
        <family val="2"/>
      </rPr>
      <t xml:space="preserve">
 Est.0+1,25m a Est.0+9,3m: 8,05m x 6,15m = 49,51m²; 
Est.0+9,3m a Est.6+0,85m: 111,55m x 6,15m = 686,03m²;
Est.6+0,85m a Est.7+11,45m: 30,6m x [(6,15m + 7,33m)/2] = 206,24m²;
</t>
    </r>
    <r>
      <rPr>
        <b/>
        <sz val="11"/>
        <color indexed="8"/>
        <rFont val="Arial"/>
        <family val="2"/>
      </rPr>
      <t>Av. Santos Dumont - Trecho 01</t>
    </r>
    <r>
      <rPr>
        <sz val="11"/>
        <color indexed="8"/>
        <rFont val="Arial"/>
        <family val="2"/>
      </rPr>
      <t xml:space="preserve">
Est.0+4,85m a Est.1+6m = 309,35m²;
Est.1+6m a Est.3+7,1m: 41,1m x 6,7m = 275,37m²; 
Est.3+7,1m a Est.13+0m: 192,9m x 6,7m = 1292,43m²;
Est.13+0m a Est.14+4m = 225,64m²; 
Est.14+4m a Est.15+2,65m: 18,65m x 6,7m = 124,96m²; </t>
    </r>
  </si>
  <si>
    <r>
      <t xml:space="preserve">Área de pavimentação:
Rua Zuleica Bermudes Figueiredo
</t>
    </r>
    <r>
      <rPr>
        <sz val="11"/>
        <color indexed="8"/>
        <rFont val="Arial"/>
        <family val="2"/>
      </rPr>
      <t xml:space="preserve">Est.0+15m a Est.7+2,74m: 127,74m x [(6,70m + 8,68m) /2 ] = 982,32m²; 
Est.7+2,74m a Est.12+17,45m: 114,71m x 6,7m = 768,56m².
</t>
    </r>
    <r>
      <rPr>
        <b/>
        <sz val="11"/>
        <color indexed="8"/>
        <rFont val="Arial"/>
        <family val="2"/>
      </rPr>
      <t xml:space="preserve">Rua Teófilo P. de Campos Figueiredo </t>
    </r>
    <r>
      <rPr>
        <sz val="11"/>
        <color indexed="8"/>
        <rFont val="Arial"/>
        <family val="2"/>
      </rPr>
      <t xml:space="preserve">
Est.0+0,4m a Est.0+12m: 11,6m x [(5,43m + 7,45m)/2] = 74,7m²; 
Est.0+12m a Est.2+1,42m: 29,42m x [(7,45m + 18,38m) /2] = 379,96m²; 
Est.2+1,42m a Est.5+6m: 1251,25m².
</t>
    </r>
    <r>
      <rPr>
        <b/>
        <sz val="11"/>
        <color indexed="8"/>
        <rFont val="Arial"/>
        <family val="2"/>
      </rPr>
      <t>Rua Padre Carlos Furbeta</t>
    </r>
    <r>
      <rPr>
        <sz val="11"/>
        <color indexed="8"/>
        <rFont val="Arial"/>
        <family val="2"/>
      </rPr>
      <t xml:space="preserve">
Est.0+0,70m a Est.1+2,66m: 173,76m²; 
Est.1+2,66m a Est.4+2,56m: 59,9m x6,1m = 365,39m²;
Est.4+2,56m a Est.8+2,33m: 79,77m x [(6,10m + 6,90m)/2] = 518,51m².
</t>
    </r>
    <r>
      <rPr>
        <b/>
        <sz val="11"/>
        <color indexed="8"/>
        <rFont val="Arial"/>
        <family val="2"/>
      </rPr>
      <t>Rua B</t>
    </r>
    <r>
      <rPr>
        <sz val="11"/>
        <color indexed="8"/>
        <rFont val="Arial"/>
        <family val="2"/>
      </rPr>
      <t xml:space="preserve">
</t>
    </r>
    <r>
      <rPr>
        <sz val="11"/>
        <rFont val="Arial"/>
        <family val="2"/>
      </rPr>
      <t>Est.0+1,25m a</t>
    </r>
    <r>
      <rPr>
        <sz val="11"/>
        <color indexed="8"/>
        <rFont val="Arial"/>
        <family val="2"/>
      </rPr>
      <t xml:space="preserve"> Est.0+9,3m: 8,05m x 5,85m = 47,09m²; 
Est.0+9,3m a Est.6+0,85m: 111,55m x 5,25m = 585,64m²;
Est.6+0,85m a Est.7+11,45m: 30,6m x [(5,25m + 6,43m)/2] = 178,7m².
</t>
    </r>
    <r>
      <rPr>
        <b/>
        <sz val="11"/>
        <color indexed="8"/>
        <rFont val="Arial"/>
        <family val="2"/>
      </rPr>
      <t>Av. Santos Dumont - Trecho 01</t>
    </r>
    <r>
      <rPr>
        <sz val="11"/>
        <color indexed="8"/>
        <rFont val="Arial"/>
        <family val="2"/>
      </rPr>
      <t xml:space="preserve">
Est.0+4,85m a Est.1+6m = 286,17m²; 
Est.1+6m a Est.3+7,1m: 41,1m x 5,8m = 238,38m²; 
Est.3+7,1m a Est.13+0m: 192,9m x 6,1m = 1176,69m²;
Est.13+0m a Est.14+4m = 219,37m²; 
Est.14+4m a Est.15+2,65m: 18,65m x 6,4m = 119,36m²; 
Est.15+2,65m a Est.15+17,55m: 14,9m x 5,8m = 86,42m²; </t>
    </r>
  </si>
  <si>
    <t>COMP. 1</t>
  </si>
  <si>
    <t>Servente</t>
  </si>
  <si>
    <t>Composição de  - DER-ES (Rodovias) - Junho-2021</t>
  </si>
  <si>
    <t>(A)Equipamento</t>
  </si>
  <si>
    <t>Código padrão</t>
  </si>
  <si>
    <t>Ut. Pr</t>
  </si>
  <si>
    <t>Vl. Hr. Prod</t>
  </si>
  <si>
    <t>Vl. Hr. Imp</t>
  </si>
  <si>
    <t>Custo Horário</t>
  </si>
  <si>
    <t>Rolo AP de pneus AP-26 (8,9t) (MULLER) ou equivalente</t>
  </si>
  <si>
    <t>1,0000</t>
  </si>
  <si>
    <t>0,1000</t>
  </si>
  <si>
    <t>0,9000</t>
  </si>
  <si>
    <t>220,35</t>
  </si>
  <si>
    <t>75,71</t>
  </si>
  <si>
    <t>(A) Total:</t>
  </si>
  <si>
    <t>(B)Mão-de-Obra</t>
  </si>
  <si>
    <t>Eq. Salarial</t>
  </si>
  <si>
    <t>Encargos(%)</t>
  </si>
  <si>
    <t>Consumo</t>
  </si>
  <si>
    <t>Calceteiro</t>
  </si>
  <si>
    <t>1,24</t>
  </si>
  <si>
    <t>157,27</t>
  </si>
  <si>
    <t>15,95</t>
  </si>
  <si>
    <t>Encarregado de pavimentação</t>
  </si>
  <si>
    <t>2,26</t>
  </si>
  <si>
    <t>29,07</t>
  </si>
  <si>
    <t>0,5000</t>
  </si>
  <si>
    <t>1,00</t>
  </si>
  <si>
    <t>12,86</t>
  </si>
  <si>
    <t>2,0000</t>
  </si>
  <si>
    <t>(B) Total:</t>
  </si>
  <si>
    <t>(C)Itens de Incidência</t>
  </si>
  <si>
    <t>M. O.</t>
  </si>
  <si>
    <t>Equip.</t>
  </si>
  <si>
    <t>Mat.</t>
  </si>
  <si>
    <t>Custo</t>
  </si>
  <si>
    <t>Ferramentas manuais</t>
  </si>
  <si>
    <t>X</t>
  </si>
  <si>
    <t>(C) Total:</t>
  </si>
  <si>
    <t>Custo Horário da Execução (A) + (B) + (C)</t>
  </si>
  <si>
    <t>(D) Produção da Equipe</t>
  </si>
  <si>
    <t>4,1500</t>
  </si>
  <si>
    <t>(E) Custo Unitário da Execução [(A) + (B) + (C)] / (D)</t>
  </si>
  <si>
    <t>(F)Materiais</t>
  </si>
  <si>
    <t>Unid.</t>
  </si>
  <si>
    <t>Custo Unitário</t>
  </si>
  <si>
    <t>Areia grossa jazida com carregamento mecânico</t>
  </si>
  <si>
    <t>m3</t>
  </si>
  <si>
    <t>65,00</t>
  </si>
  <si>
    <t>0,0500</t>
  </si>
  <si>
    <t>Bloco para pavimentaçao intertravado - esp= 08 cm, resistência 35 MPa</t>
  </si>
  <si>
    <t>M2</t>
  </si>
  <si>
    <t>55,83</t>
  </si>
  <si>
    <t>(F) Total:</t>
  </si>
  <si>
    <t>(G)Serviços</t>
  </si>
  <si>
    <t>(G) Total:</t>
  </si>
  <si>
    <t>0,00</t>
  </si>
  <si>
    <t>(H)Itens de Transporte</t>
  </si>
  <si>
    <t>Fórmula</t>
  </si>
  <si>
    <t>Custo Unit.</t>
  </si>
  <si>
    <t>Transp. de Areia grossa jazida c/ carreg. Mecânico</t>
  </si>
  <si>
    <t>0,889XP + 0,926XR + 3,704</t>
  </si>
  <si>
    <t>Transp. de Bloco p/ pavimentaçao - esp= 8 cm</t>
  </si>
  <si>
    <t>0,1920</t>
  </si>
  <si>
    <t>(H) Total:</t>
  </si>
  <si>
    <t>Custo Direto Total (E) + (F) + (G) + (H)</t>
  </si>
  <si>
    <t>BDI:23,32%</t>
  </si>
  <si>
    <t>Preço Unitário Total</t>
  </si>
  <si>
    <r>
      <t>Obra:</t>
    </r>
    <r>
      <rPr>
        <sz val="10"/>
        <rFont val="Arial"/>
        <family val="2"/>
      </rPr>
      <t xml:space="preserve"> Pavimentação e drenagem nos Bairros Vila Nova e Centro, Município de Ecoporanga/ES</t>
    </r>
  </si>
  <si>
    <r>
      <rPr>
        <b/>
        <sz val="10"/>
        <rFont val="Arial"/>
        <family val="2"/>
      </rPr>
      <t>Local:</t>
    </r>
    <r>
      <rPr>
        <sz val="10"/>
        <rFont val="Arial"/>
        <family val="2"/>
      </rPr>
      <t xml:space="preserve"> Parte da Rua Zuleica Bermudes Figueiredo, Parte da Avenida Santos Dumont, Parte da Rua Teófilo Pinto de Campos Figueiredo, Rua Padre Carlos Furbeta e Rua B, Bairro Vila Nova e Parte da Avenida Jorvalin Jerônimo de Souza, Centro, Município de Ecoporanga/ES</t>
    </r>
  </si>
  <si>
    <t>Unidade</t>
  </si>
  <si>
    <t>Descrição de Serviços</t>
  </si>
  <si>
    <t>Ut. Impr.</t>
  </si>
  <si>
    <t>Sal/
Hora</t>
  </si>
  <si>
    <t>XP</t>
  </si>
  <si>
    <t>XR</t>
  </si>
  <si>
    <t>Sinalização</t>
  </si>
  <si>
    <t>5.1</t>
  </si>
  <si>
    <t>5.2</t>
  </si>
  <si>
    <t>Sinalização vertical com chapa revestida em película, inclusive suporte em madeira</t>
  </si>
  <si>
    <t>Sinalização horizontal TMD=400, vida útil 2 a 3 anos, taxa=0,60 L/m²</t>
  </si>
  <si>
    <t>Subtotal 05</t>
  </si>
  <si>
    <r>
      <rPr>
        <b/>
        <sz val="11"/>
        <rFont val="Arial"/>
        <family val="2"/>
      </rPr>
      <t>Área de sinalização vertical: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Placa Circular:</t>
    </r>
    <r>
      <rPr>
        <sz val="11"/>
        <rFont val="Arial"/>
        <family val="2"/>
      </rPr>
      <t xml:space="preserve"> D = 0,50m, A= π x r² = 0,20 m²
</t>
    </r>
    <r>
      <rPr>
        <b/>
        <sz val="11"/>
        <rFont val="Arial"/>
        <family val="2"/>
      </rPr>
      <t>Placa Retangular:</t>
    </r>
    <r>
      <rPr>
        <sz val="11"/>
        <rFont val="Arial"/>
        <family val="2"/>
      </rPr>
      <t xml:space="preserve"> A = L x H = 0,40m x 0,30m = 0,12 m²
</t>
    </r>
    <r>
      <rPr>
        <b/>
        <sz val="11"/>
        <rFont val="Arial"/>
        <family val="2"/>
      </rPr>
      <t>Placa Quadrada:</t>
    </r>
    <r>
      <rPr>
        <sz val="11"/>
        <rFont val="Arial"/>
        <family val="2"/>
      </rPr>
      <t xml:space="preserve"> A = B x L = 0,45m x 0,45m = 0,20m²
</t>
    </r>
    <r>
      <rPr>
        <b/>
        <sz val="11"/>
        <rFont val="Arial"/>
        <family val="2"/>
      </rPr>
      <t>Placa Octogonal:</t>
    </r>
    <r>
      <rPr>
        <sz val="11"/>
        <rFont val="Arial"/>
        <family val="2"/>
      </rPr>
      <t xml:space="preserve"> L = 0,35m, A= ((0,35m x 0,425m)/2) x 8 (nº de lados) = 0,60 m²
</t>
    </r>
    <r>
      <rPr>
        <b/>
        <sz val="11"/>
        <rFont val="Arial"/>
        <family val="2"/>
      </rPr>
      <t>Bairro Vila Nova: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Rua Zuleica Bermudes Figueiredo:</t>
    </r>
    <r>
      <rPr>
        <sz val="11"/>
        <rFont val="Arial"/>
        <family val="2"/>
      </rPr>
      <t xml:space="preserve"> 1,12m²
Octogonal: 1,00 un. x 0,60m² = 0,60m²
Retangular: 1,00 un. x 0,12m² = 0,12m²
Circular: 2,00un. x 0,20m² x 0,40m²
</t>
    </r>
    <r>
      <rPr>
        <b/>
        <sz val="11"/>
        <rFont val="Arial"/>
        <family val="2"/>
      </rPr>
      <t xml:space="preserve">Rua Teófilo P. de Campos Figueiredo: </t>
    </r>
    <r>
      <rPr>
        <sz val="11"/>
        <rFont val="Arial"/>
        <family val="2"/>
      </rPr>
      <t>1,80m²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Octogonal: 2,00 un. x 0,60m² = 1,20m²
Quadrada: 2,00 un. x 0,20m² = 0,40m²
Circular: 1,00un. x 0,20m² = 0,20m²
</t>
    </r>
    <r>
      <rPr>
        <b/>
        <sz val="11"/>
        <rFont val="Arial"/>
        <family val="2"/>
      </rPr>
      <t xml:space="preserve">Rua Padre Carlos Furbeta: </t>
    </r>
    <r>
      <rPr>
        <sz val="11"/>
        <rFont val="Arial"/>
        <family val="2"/>
      </rPr>
      <t>1,32m²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Octogonal: 1,00 un. x 0,60m² = 0,60m²
Quadrada: 1,00 un. x 0,20m² = 0,20m²
Retangular: 1,00 un. x 0,12m² = 0,12m²
Circular: 2,00un. x 0,20m² = 0,40m²
</t>
    </r>
    <r>
      <rPr>
        <b/>
        <sz val="11"/>
        <rFont val="Arial"/>
        <family val="2"/>
      </rPr>
      <t>Rua B:</t>
    </r>
    <r>
      <rPr>
        <sz val="11"/>
        <rFont val="Arial"/>
        <family val="2"/>
      </rPr>
      <t xml:space="preserve"> 1,32m²
Octogonal: 1,00 un. x 0,60m² = 0,60m²
Quadrada: 1,00 un. x 0,20m² = 0,20m²
Retangular: 1,00 un. x 0,12m² = 0,12m²
Circular: 2,00un. x 0,20m² = 0,40m²</t>
    </r>
  </si>
  <si>
    <r>
      <rPr>
        <b/>
        <sz val="11"/>
        <rFont val="Arial"/>
        <family val="2"/>
      </rPr>
      <t>Av. Santos Dumont (Trechos 01 e 02):</t>
    </r>
    <r>
      <rPr>
        <sz val="11"/>
        <rFont val="Arial"/>
        <family val="2"/>
      </rPr>
      <t xml:space="preserve"> 4,24m²
Octogonal: 4,00 un. x 0,60m² = 2,40m²
Quadrada: 4,00 un. x 0,20m² = 0,80m²
Retangular: 2,00 un. x 0,12m² = 0,24m²
Circular: 4,00un. x 0,20m² = 0,80m²
</t>
    </r>
    <r>
      <rPr>
        <b/>
        <sz val="11"/>
        <rFont val="Arial"/>
        <family val="2"/>
      </rPr>
      <t xml:space="preserve">Bairro Centro:
Av. Jorvalin J. de Souza: </t>
    </r>
    <r>
      <rPr>
        <sz val="11"/>
        <rFont val="Arial"/>
        <family val="2"/>
      </rPr>
      <t xml:space="preserve">0,72m²
Octogonal: 1,00 un. x 0,60m² = 0,60m²
Retangular: 1,00 un. x 0,12m² = 0,12m²
</t>
    </r>
    <r>
      <rPr>
        <b/>
        <sz val="11"/>
        <rFont val="Arial"/>
        <family val="2"/>
      </rPr>
      <t xml:space="preserve">
Total: </t>
    </r>
    <r>
      <rPr>
        <sz val="11"/>
        <rFont val="Arial"/>
        <family val="2"/>
      </rPr>
      <t xml:space="preserve">1,12m² + 1,80m² + 1,32m² + 1,32m² + 4,24m² + 0,72m²= </t>
    </r>
    <r>
      <rPr>
        <b/>
        <sz val="11"/>
        <rFont val="Arial"/>
        <family val="2"/>
      </rPr>
      <t>10,52m²</t>
    </r>
    <r>
      <rPr>
        <sz val="11"/>
        <rFont val="Arial"/>
        <family val="2"/>
      </rPr>
      <t xml:space="preserve">
</t>
    </r>
  </si>
  <si>
    <r>
      <t>Linha de Retenção (e=0,30 m): 
(3,25m x 0,30m x 2,00 un.) + (7,50m x 0,30m x 2,00un.) = 6,45 m²</t>
    </r>
    <r>
      <rPr>
        <b/>
        <sz val="11"/>
        <rFont val="Arial"/>
        <family val="2"/>
      </rPr>
      <t xml:space="preserve">
Bairro Centro:
Av. Joralin J. de Souza:
</t>
    </r>
    <r>
      <rPr>
        <sz val="11"/>
        <rFont val="Arial"/>
        <family val="2"/>
      </rPr>
      <t xml:space="preserve">Linha de Retenção (e=0,30 m): 
3,75m x 0,30m = 1,13m²
</t>
    </r>
    <r>
      <rPr>
        <b/>
        <sz val="11"/>
        <rFont val="Arial"/>
        <family val="2"/>
      </rPr>
      <t>Total:</t>
    </r>
    <r>
      <rPr>
        <sz val="11"/>
        <rFont val="Arial"/>
        <family val="2"/>
      </rPr>
      <t xml:space="preserve"> 1,29m² + 9,02m² + 9,14m² + 8,12m² + 44,25m² + 1,13m² + 1,29m² =</t>
    </r>
    <r>
      <rPr>
        <b/>
        <sz val="11"/>
        <rFont val="Arial"/>
        <family val="2"/>
      </rPr>
      <t xml:space="preserve"> 72,95m²</t>
    </r>
  </si>
  <si>
    <r>
      <rPr>
        <b/>
        <sz val="11"/>
        <rFont val="Arial"/>
        <family val="2"/>
      </rPr>
      <t>Área de sinalização: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Bairro Vila Nova: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Rua Zuleica Bermudes Figueiredo: </t>
    </r>
    <r>
      <rPr>
        <sz val="11"/>
        <rFont val="Arial"/>
        <family val="2"/>
      </rPr>
      <t xml:space="preserve">
Linha de Retenção (e=0,30 m): 
4,30m x 0,30m = 1,29m²
</t>
    </r>
    <r>
      <rPr>
        <b/>
        <sz val="11"/>
        <rFont val="Arial"/>
        <family val="2"/>
      </rPr>
      <t>Rua Teófilo P. de Campos Figueiredo:</t>
    </r>
    <r>
      <rPr>
        <sz val="11"/>
        <rFont val="Arial"/>
        <family val="2"/>
      </rPr>
      <t xml:space="preserve">
Faixa de pedestres: 
(0,30m x 3,00m) x 8 (nº de linhas da faixa de pedestre) = 7,20 m²
Linha de Retenção (e=0,30 m): 
((2,65m + 3,40m) x 0,30m) = 1,82 m²
</t>
    </r>
    <r>
      <rPr>
        <b/>
        <sz val="11"/>
        <rFont val="Arial"/>
        <family val="2"/>
      </rPr>
      <t>Rua Padre Carlos Furbeta:</t>
    </r>
    <r>
      <rPr>
        <sz val="11"/>
        <rFont val="Arial"/>
        <family val="2"/>
      </rPr>
      <t xml:space="preserve">
Faixa de pedestres: 
(0,30m x 3,00m) x 9 (nº de linhas da faixa de pedestre) = 8,10 m²
Linha de Retenção (e=0,30 m): 
3,45m x 0,30m = 1,04 m²
</t>
    </r>
    <r>
      <rPr>
        <b/>
        <sz val="11"/>
        <rFont val="Arial"/>
        <family val="2"/>
      </rPr>
      <t xml:space="preserve">Rua B: </t>
    </r>
    <r>
      <rPr>
        <sz val="11"/>
        <rFont val="Arial"/>
        <family val="2"/>
      </rPr>
      <t xml:space="preserve">
Faixa de pedestres: 
(0,30m x 3,00m) x 8 (nº de linhas da faixa de pedestre) = 7,20 m²
Linha de Retenção (e=0,30 m): 
3,05m x 0,30m = 0,92 m²
</t>
    </r>
    <r>
      <rPr>
        <b/>
        <sz val="11"/>
        <rFont val="Arial"/>
        <family val="2"/>
      </rPr>
      <t xml:space="preserve">Av. Santos Dumont (Trechos 01 e 02): </t>
    </r>
    <r>
      <rPr>
        <sz val="11"/>
        <rFont val="Arial"/>
        <family val="2"/>
      </rPr>
      <t xml:space="preserve">
Faixa de pedestres: 
(0,30m x 3,00m) x (8 + 16 + 18) (nº de linhas da faixa de pedestre) = 37,80 m²</t>
    </r>
  </si>
  <si>
    <r>
      <t>Quantidade de Descidas d'água:
Bairo Vila Nova:
Rua Padre Carlos Furbeta:</t>
    </r>
    <r>
      <rPr>
        <sz val="11"/>
        <color indexed="8"/>
        <rFont val="Arial"/>
        <family val="2"/>
      </rPr>
      <t xml:space="preserve"> 1,00 unidade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>1,00 unidade</t>
    </r>
    <r>
      <rPr>
        <b/>
        <sz val="11"/>
        <color indexed="8"/>
        <rFont val="Arial"/>
        <family val="2"/>
      </rPr>
      <t xml:space="preserve">
Total: </t>
    </r>
    <r>
      <rPr>
        <sz val="11"/>
        <color indexed="8"/>
        <rFont val="Arial"/>
        <family val="2"/>
      </rPr>
      <t xml:space="preserve">1,00un. + 1,00un. </t>
    </r>
    <r>
      <rPr>
        <b/>
        <sz val="11"/>
        <color indexed="8"/>
        <rFont val="Arial"/>
        <family val="2"/>
      </rPr>
      <t xml:space="preserve">= 2,00 unidades </t>
    </r>
  </si>
  <si>
    <r>
      <t>Quantidade de Dissipadores de energia:
Bairro Vila Nova:
Rua Padre Carlos Furbeta:</t>
    </r>
    <r>
      <rPr>
        <sz val="11"/>
        <color indexed="8"/>
        <rFont val="Arial"/>
        <family val="2"/>
      </rPr>
      <t xml:space="preserve"> 1,00 unidade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>1,00 unidade</t>
    </r>
    <r>
      <rPr>
        <b/>
        <sz val="11"/>
        <color indexed="8"/>
        <rFont val="Arial"/>
        <family val="2"/>
      </rPr>
      <t xml:space="preserve">
Total: </t>
    </r>
    <r>
      <rPr>
        <sz val="11"/>
        <color indexed="8"/>
        <rFont val="Arial"/>
        <family val="2"/>
      </rPr>
      <t xml:space="preserve">1,00un. + 1,00un. </t>
    </r>
    <r>
      <rPr>
        <b/>
        <sz val="11"/>
        <color indexed="8"/>
        <rFont val="Arial"/>
        <family val="2"/>
      </rPr>
      <t xml:space="preserve">= 2,00 unidades </t>
    </r>
  </si>
  <si>
    <r>
      <t>Quantidade de Bocas de Bueiro:
Bairro Vila Nova:
Rua Padre Carlos Furbeta:</t>
    </r>
    <r>
      <rPr>
        <sz val="11"/>
        <color indexed="8"/>
        <rFont val="Arial"/>
        <family val="2"/>
      </rPr>
      <t xml:space="preserve"> 1,00 unidade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>1,00 unidade</t>
    </r>
    <r>
      <rPr>
        <b/>
        <sz val="11"/>
        <color indexed="8"/>
        <rFont val="Arial"/>
        <family val="2"/>
      </rPr>
      <t xml:space="preserve">
Total: </t>
    </r>
    <r>
      <rPr>
        <sz val="11"/>
        <color indexed="8"/>
        <rFont val="Arial"/>
        <family val="2"/>
      </rPr>
      <t xml:space="preserve">1,00un. + 1,00un. </t>
    </r>
    <r>
      <rPr>
        <b/>
        <sz val="11"/>
        <color indexed="8"/>
        <rFont val="Arial"/>
        <family val="2"/>
      </rPr>
      <t xml:space="preserve">= 2,00 unidades </t>
    </r>
  </si>
  <si>
    <r>
      <t xml:space="preserve">Quantidade de Poços de Visita:
Bairro Vila Nova:
Rua Zuleica Bermudes Figueiredo: </t>
    </r>
    <r>
      <rPr>
        <sz val="11"/>
        <color indexed="8"/>
        <rFont val="Arial"/>
        <family val="2"/>
      </rPr>
      <t xml:space="preserve">6,00 unidades
</t>
    </r>
    <r>
      <rPr>
        <b/>
        <sz val="11"/>
        <color indexed="8"/>
        <rFont val="Arial"/>
        <family val="2"/>
      </rPr>
      <t>Rua Teófilo P. de Campos Figueiredo:</t>
    </r>
    <r>
      <rPr>
        <sz val="11"/>
        <color indexed="8"/>
        <rFont val="Arial"/>
        <family val="2"/>
      </rPr>
      <t xml:space="preserve">2,00 unidades
</t>
    </r>
    <r>
      <rPr>
        <b/>
        <sz val="11"/>
        <color indexed="8"/>
        <rFont val="Arial"/>
        <family val="2"/>
      </rPr>
      <t>Rua Padre Carlos Furbeta:</t>
    </r>
    <r>
      <rPr>
        <sz val="11"/>
        <color indexed="8"/>
        <rFont val="Arial"/>
        <family val="2"/>
      </rPr>
      <t xml:space="preserve"> 4,00 unidades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>4,00 unidades</t>
    </r>
    <r>
      <rPr>
        <b/>
        <sz val="11"/>
        <color indexed="8"/>
        <rFont val="Arial"/>
        <family val="2"/>
      </rPr>
      <t xml:space="preserve">
Av. Santos Dumont (Trechos 01 e 02): </t>
    </r>
    <r>
      <rPr>
        <sz val="11"/>
        <color indexed="8"/>
        <rFont val="Arial"/>
        <family val="2"/>
      </rPr>
      <t>10,00 unidades</t>
    </r>
    <r>
      <rPr>
        <b/>
        <sz val="11"/>
        <color indexed="8"/>
        <rFont val="Arial"/>
        <family val="2"/>
      </rPr>
      <t xml:space="preserve"> 
Total: </t>
    </r>
    <r>
      <rPr>
        <sz val="11"/>
        <color indexed="8"/>
        <rFont val="Arial"/>
        <family val="2"/>
      </rPr>
      <t>6,00un. + 2,00un. + 4,00un. + 4,00un. + 10,00un.</t>
    </r>
    <r>
      <rPr>
        <b/>
        <sz val="11"/>
        <color indexed="8"/>
        <rFont val="Arial"/>
        <family val="2"/>
      </rPr>
      <t xml:space="preserve"> = 26,00 unidades </t>
    </r>
  </si>
  <si>
    <r>
      <t xml:space="preserve">Quantidade de Caixas Ralo:
Bairro Vila Nova:
Rua Zuleica Bermudes Figueiredo: </t>
    </r>
    <r>
      <rPr>
        <sz val="11"/>
        <color indexed="8"/>
        <rFont val="Arial"/>
        <family val="2"/>
      </rPr>
      <t xml:space="preserve">12,00 unidades
</t>
    </r>
    <r>
      <rPr>
        <b/>
        <sz val="11"/>
        <color indexed="8"/>
        <rFont val="Arial"/>
        <family val="2"/>
      </rPr>
      <t>Rua Teófilo P. de Campos Figueiredo:</t>
    </r>
    <r>
      <rPr>
        <sz val="11"/>
        <color indexed="8"/>
        <rFont val="Arial"/>
        <family val="2"/>
      </rPr>
      <t xml:space="preserve">3,00 unidades
</t>
    </r>
    <r>
      <rPr>
        <b/>
        <sz val="11"/>
        <color indexed="8"/>
        <rFont val="Arial"/>
        <family val="2"/>
      </rPr>
      <t>Rua Padre Carlos Furbeta:</t>
    </r>
    <r>
      <rPr>
        <sz val="11"/>
        <color indexed="8"/>
        <rFont val="Arial"/>
        <family val="2"/>
      </rPr>
      <t xml:space="preserve"> 8,00 unidades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>8,00 unidades</t>
    </r>
    <r>
      <rPr>
        <b/>
        <sz val="11"/>
        <color indexed="8"/>
        <rFont val="Arial"/>
        <family val="2"/>
      </rPr>
      <t xml:space="preserve">
Av. Santos Dumont (Trechos 01 e 02): </t>
    </r>
    <r>
      <rPr>
        <sz val="11"/>
        <color indexed="8"/>
        <rFont val="Arial"/>
        <family val="2"/>
      </rPr>
      <t>20,00 unidades</t>
    </r>
    <r>
      <rPr>
        <b/>
        <sz val="11"/>
        <color indexed="8"/>
        <rFont val="Arial"/>
        <family val="2"/>
      </rPr>
      <t xml:space="preserve"> 
Total: </t>
    </r>
    <r>
      <rPr>
        <sz val="11"/>
        <color indexed="8"/>
        <rFont val="Arial"/>
        <family val="2"/>
      </rPr>
      <t>12,00un. + 3,00un. + 8,00un. + 8,00un. + 20,00un.</t>
    </r>
    <r>
      <rPr>
        <b/>
        <sz val="11"/>
        <color indexed="8"/>
        <rFont val="Arial"/>
        <family val="2"/>
      </rPr>
      <t xml:space="preserve"> = 51,00 unidades </t>
    </r>
  </si>
  <si>
    <r>
      <t xml:space="preserve">Volume de concreto para as sarjetas:
Bairro Vila Nova:
Rua Zuleica Bermudes Figueiredo: </t>
    </r>
    <r>
      <rPr>
        <sz val="11"/>
        <color indexed="8"/>
        <rFont val="Arial"/>
        <family val="2"/>
      </rPr>
      <t xml:space="preserve"> 125,44m + 117,62m + 9,2m + 244,13m = </t>
    </r>
    <r>
      <rPr>
        <b/>
        <sz val="11"/>
        <color indexed="8"/>
        <rFont val="Arial"/>
        <family val="2"/>
      </rPr>
      <t xml:space="preserve">487,19m 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Rua Teófilo P. de Campos Figueiredo:</t>
    </r>
    <r>
      <rPr>
        <sz val="11"/>
        <color indexed="8"/>
        <rFont val="Arial"/>
        <family val="2"/>
      </rPr>
      <t xml:space="preserve"> 6,31m + 42,72m + 2,44m + 14,25m + 17,97m + 23,71m + 5,52m + 35,26m + 47,9m + 2,67m + 2,95m + 12,93m + 6,13m + 19,78m + 3,1m + 11,71m = </t>
    </r>
    <r>
      <rPr>
        <b/>
        <sz val="11"/>
        <color indexed="8"/>
        <rFont val="Arial"/>
        <family val="2"/>
      </rPr>
      <t>249,04m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Rua Padre Carlos Furbeta: </t>
    </r>
    <r>
      <rPr>
        <sz val="11"/>
        <color indexed="8"/>
        <rFont val="Arial"/>
        <family val="2"/>
      </rPr>
      <t xml:space="preserve">79,68m + 20,23m + 61,56m + 5,7m + 4,79m + 2,91m + 16,33m + 1,69m + 1,61m + 39,82m + 20,08m + 81m = </t>
    </r>
    <r>
      <rPr>
        <b/>
        <sz val="11"/>
        <color indexed="8"/>
        <rFont val="Arial"/>
        <family val="2"/>
      </rPr>
      <t>305,67m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 xml:space="preserve">30,64m + 30,33m + 24,82m + 15,76m + 48,65m + 6,15m + 64,64m + 24,73m + 30,34m + 30,53m = </t>
    </r>
    <r>
      <rPr>
        <b/>
        <sz val="11"/>
        <color indexed="8"/>
        <rFont val="Arial"/>
        <family val="2"/>
      </rPr>
      <t xml:space="preserve">281,85m
Av. Santos Dumont (Trechos 01 e 02): </t>
    </r>
    <r>
      <rPr>
        <sz val="11"/>
        <color indexed="8"/>
        <rFont val="Arial"/>
        <family val="2"/>
      </rPr>
      <t xml:space="preserve">329,54m + 6,4m + 62m + 80,36m + 14,78m + m + m + 7,24m + 22,73m + 81,71m + 80,98m + 52,92m + 20,79m + 39,11m + 38,59m + 33,99m + 5,12m + 5,05m + 6,13m + 40,63m + 14,88m + 80,18m + 62,01m + 6,46m + 45,98m + 34,8m + 2,33m + 2,88m + 78,6m + 2,96m + 2,04m + 29,2m + 3,25m + 3,33m + 26,8m + 2,25m + 4,17m + 72,18m = </t>
    </r>
    <r>
      <rPr>
        <b/>
        <sz val="11"/>
        <color indexed="8"/>
        <rFont val="Arial"/>
        <family val="2"/>
      </rPr>
      <t xml:space="preserve">1.402,37m
Bairro Centro:
Av. Jorvalin Jerônimo de Souza: 
</t>
    </r>
    <r>
      <rPr>
        <sz val="11"/>
        <color indexed="8"/>
        <rFont val="Arial"/>
        <family val="2"/>
      </rPr>
      <t xml:space="preserve">42,62m + 1,5m + 21,51m + 15,9m + 1,5m + 43,81m + 4,1m = </t>
    </r>
    <r>
      <rPr>
        <b/>
        <sz val="11"/>
        <color indexed="8"/>
        <rFont val="Arial"/>
        <family val="2"/>
      </rPr>
      <t xml:space="preserve">130,94m
Total: </t>
    </r>
    <r>
      <rPr>
        <sz val="11"/>
        <color indexed="8"/>
        <rFont val="Arial"/>
        <family val="2"/>
      </rPr>
      <t>487,19m + 249,04m + 305,67m + 281,85m + 1402,37m + 130,94m =</t>
    </r>
    <r>
      <rPr>
        <b/>
        <sz val="11"/>
        <color indexed="8"/>
        <rFont val="Arial"/>
        <family val="2"/>
      </rPr>
      <t xml:space="preserve"> 2.857,06m x 0,10m x 0,30m = 85,71m³</t>
    </r>
  </si>
  <si>
    <r>
      <t>Comprimento dos Bueiros com Ø</t>
    </r>
    <r>
      <rPr>
        <b/>
        <sz val="9.35"/>
        <color indexed="8"/>
        <rFont val="Arial"/>
        <family val="2"/>
      </rPr>
      <t xml:space="preserve"> 0,30m</t>
    </r>
    <r>
      <rPr>
        <b/>
        <sz val="11"/>
        <color indexed="8"/>
        <rFont val="Arial"/>
        <family val="2"/>
      </rPr>
      <t xml:space="preserve">:
Bairro Vila Nova:
Rua Zuleica Bermudes Figueiredo: </t>
    </r>
    <r>
      <rPr>
        <sz val="11"/>
        <color indexed="8"/>
        <rFont val="Arial"/>
        <family val="2"/>
      </rPr>
      <t xml:space="preserve">2,44m + 2,34m + 2,44m + 2,34m + 2,44m + 2,34m + 2,68m + 2,77m + 3,09m + 3m + 3,46m + 3,26m = 32,60m
</t>
    </r>
    <r>
      <rPr>
        <b/>
        <sz val="11"/>
        <color indexed="8"/>
        <rFont val="Arial"/>
        <family val="2"/>
      </rPr>
      <t>Rua Teófilo P. de Campos Figueiredo:</t>
    </r>
    <r>
      <rPr>
        <sz val="11"/>
        <color indexed="8"/>
        <rFont val="Arial"/>
        <family val="2"/>
      </rPr>
      <t xml:space="preserve"> 6,36m + 6,13m + 10,17m = 22,66m
</t>
    </r>
    <r>
      <rPr>
        <b/>
        <sz val="11"/>
        <color indexed="8"/>
        <rFont val="Arial"/>
        <family val="2"/>
      </rPr>
      <t xml:space="preserve">Rua Padre Carlos Furbeta: </t>
    </r>
    <r>
      <rPr>
        <sz val="11"/>
        <color indexed="8"/>
        <rFont val="Arial"/>
        <family val="2"/>
      </rPr>
      <t xml:space="preserve">2,09m + 2,09m + 2,09m + 2,09m + 2,26m + 2,26m + 2,59m + 2,26m = 17,73m
</t>
    </r>
    <r>
      <rPr>
        <b/>
        <sz val="11"/>
        <color indexed="8"/>
        <rFont val="Arial"/>
        <family val="2"/>
      </rPr>
      <t xml:space="preserve">Rua B: </t>
    </r>
    <r>
      <rPr>
        <sz val="11"/>
        <color indexed="8"/>
        <rFont val="Arial"/>
        <family val="2"/>
      </rPr>
      <t>4,88m + 4,85m + 1,61m + 1,72m + 1,76m + 1,56m + 2,11m + 1,83m = 20,32m</t>
    </r>
    <r>
      <rPr>
        <b/>
        <sz val="11"/>
        <color indexed="8"/>
        <rFont val="Arial"/>
        <family val="2"/>
      </rPr>
      <t xml:space="preserve">
Av. Santos Dumont (Trechos 01 e 02): </t>
    </r>
    <r>
      <rPr>
        <sz val="11"/>
        <color indexed="8"/>
        <rFont val="Arial"/>
        <family val="2"/>
      </rPr>
      <t>4,19m + 3,88m + 3,16m + 4,45m + 4,48m + 4,45m + 4,48m + 3,34m + 3,23m + 6,73m + 3,05m + 3,14m + 3,44m + 3,14m + 2,72m + 2,19m + 2,22m + 2,38m + 13,24m + 9,58m + 14,48m = 101,97m</t>
    </r>
    <r>
      <rPr>
        <b/>
        <sz val="11"/>
        <color indexed="8"/>
        <rFont val="Arial"/>
        <family val="2"/>
      </rPr>
      <t xml:space="preserve">
Total: </t>
    </r>
    <r>
      <rPr>
        <sz val="11"/>
        <color indexed="8"/>
        <rFont val="Arial"/>
        <family val="2"/>
      </rPr>
      <t>32,60m + 22,66m + 17,73m + 20,32m + 101,97m =</t>
    </r>
    <r>
      <rPr>
        <b/>
        <sz val="11"/>
        <color indexed="8"/>
        <rFont val="Arial"/>
        <family val="2"/>
      </rPr>
      <t xml:space="preserve"> 195,28m</t>
    </r>
  </si>
  <si>
    <r>
      <rPr>
        <b/>
        <sz val="11"/>
        <rFont val="Arial"/>
        <family val="2"/>
      </rPr>
      <t>P 14:</t>
    </r>
    <r>
      <rPr>
        <sz val="11"/>
        <rFont val="Arial"/>
        <family val="2"/>
      </rPr>
      <t xml:space="preserve"> (6,90m + 22,87m + 81,79m + 80,98m + 52,93m + 20,94m + 2,20m) x 2,15m = 577,51 m²
</t>
    </r>
    <r>
      <rPr>
        <b/>
        <sz val="11"/>
        <rFont val="Arial"/>
        <family val="2"/>
      </rPr>
      <t xml:space="preserve">P 15: </t>
    </r>
    <r>
      <rPr>
        <sz val="11"/>
        <rFont val="Arial"/>
        <family val="2"/>
      </rPr>
      <t xml:space="preserve">[(63,95 x 1,20m]  = 76,74 m²
</t>
    </r>
    <r>
      <rPr>
        <b/>
        <sz val="11"/>
        <rFont val="Arial"/>
        <family val="2"/>
      </rPr>
      <t xml:space="preserve">P 16: </t>
    </r>
    <r>
      <rPr>
        <sz val="11"/>
        <rFont val="Arial"/>
        <family val="2"/>
      </rPr>
      <t xml:space="preserve">(38,88m + 38,50m + 33,96m + 5,17m) x 2,20m = 256,32 m²
</t>
    </r>
    <r>
      <rPr>
        <b/>
        <sz val="11"/>
        <rFont val="Arial"/>
        <family val="2"/>
      </rPr>
      <t xml:space="preserve">Rua Padre Carlos Furbeta:  P 06: </t>
    </r>
    <r>
      <rPr>
        <sz val="11"/>
        <rFont val="Arial"/>
        <family val="2"/>
      </rPr>
      <t xml:space="preserve">137,48m x 1,20m = 164,97 m²
</t>
    </r>
    <r>
      <rPr>
        <b/>
        <sz val="11"/>
        <rFont val="Arial"/>
        <family val="2"/>
      </rPr>
      <t xml:space="preserve">Rua B: P 10: </t>
    </r>
    <r>
      <rPr>
        <sz val="11"/>
        <rFont val="Arial"/>
        <family val="2"/>
      </rPr>
      <t xml:space="preserve">(85,77m + 56,94m) x 1,20m = 171,25 m²
</t>
    </r>
    <r>
      <rPr>
        <b/>
        <sz val="11"/>
        <rFont val="Arial"/>
        <family val="2"/>
      </rPr>
      <t xml:space="preserve">P 11: </t>
    </r>
    <r>
      <rPr>
        <sz val="11"/>
        <rFont val="Arial"/>
        <family val="2"/>
      </rPr>
      <t xml:space="preserve">[(1,32m + 1,49m) / 2 x 29,63m]  = 41,63 m²
 [(1,49m + 1,11m) / 2 x 30,06m]  = 39,07 m²
 [(1,11m + 1,75m) / 2 x 24,63m]  = 35,22 m²
 [(1,75m + 1,65m) / 2 x 57,17m]  = 97,18 m²
</t>
    </r>
    <r>
      <rPr>
        <b/>
        <sz val="11"/>
        <rFont val="Arial"/>
        <family val="2"/>
      </rPr>
      <t>Bairro Centro: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Av. Jorvalin Jerônimo de Souza: 
P 01: </t>
    </r>
    <r>
      <rPr>
        <sz val="11"/>
        <rFont val="Arial"/>
        <family val="2"/>
      </rPr>
      <t>[(1,40m + 1,58m) / 2 x 4,00]  = 5,96 m²
 [(1,58m + 1,50m) / 2 x 9,84]  = 15,15 m²
 [(1,50m + 1,60m) / 2 x 20,63]  = 31,97 m²
 [(1,60m + 1,70m) / 2 x 21,62]  = 35,67 m²</t>
    </r>
    <r>
      <rPr>
        <b/>
        <sz val="11"/>
        <rFont val="Arial"/>
        <family val="2"/>
      </rPr>
      <t xml:space="preserve">
P 02: </t>
    </r>
    <r>
      <rPr>
        <sz val="11"/>
        <rFont val="Arial"/>
        <family val="2"/>
      </rPr>
      <t>39,83 X 1,70 = 67,71 m²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Total: 3.584,82m²</t>
    </r>
  </si>
  <si>
    <r>
      <rPr>
        <b/>
        <sz val="11"/>
        <rFont val="Arial"/>
        <family val="2"/>
      </rPr>
      <t xml:space="preserve">Área dos passeios:
Bairro Vila Nova:
Rua Zuleica Bermudes Figueiredo:      </t>
    </r>
    <r>
      <rPr>
        <sz val="11"/>
        <rFont val="Arial"/>
        <family val="2"/>
      </rPr>
      <t xml:space="preserve">P 01: 242,72m x 1,60m = 388.35 m²
</t>
    </r>
    <r>
      <rPr>
        <b/>
        <sz val="11"/>
        <rFont val="Arial"/>
        <family val="2"/>
      </rPr>
      <t xml:space="preserve">Rua Teófilo P. de Campos Figueiredo P 02: </t>
    </r>
    <r>
      <rPr>
        <sz val="11"/>
        <rFont val="Arial"/>
        <family val="2"/>
      </rPr>
      <t xml:space="preserve">43,85m x 1,60m = 70.16 m²
</t>
    </r>
    <r>
      <rPr>
        <b/>
        <sz val="11"/>
        <rFont val="Arial"/>
        <family val="2"/>
      </rPr>
      <t>P 03:</t>
    </r>
    <r>
      <rPr>
        <sz val="11"/>
        <rFont val="Arial"/>
        <family val="2"/>
      </rPr>
      <t xml:space="preserve"> (40,46m + 2,80m + 11,62m) x 1,50m = 82,32 m²
</t>
    </r>
    <r>
      <rPr>
        <b/>
        <sz val="11"/>
        <rFont val="Arial"/>
        <family val="2"/>
      </rPr>
      <t xml:space="preserve">P 04: </t>
    </r>
    <r>
      <rPr>
        <sz val="11"/>
        <rFont val="Arial"/>
        <family val="2"/>
      </rPr>
      <t xml:space="preserve">49,90 X 1,50 = 74,85 m²
</t>
    </r>
    <r>
      <rPr>
        <b/>
        <sz val="11"/>
        <rFont val="Arial"/>
        <family val="2"/>
      </rPr>
      <t xml:space="preserve">Av. Santos Dumont: P 05: </t>
    </r>
    <r>
      <rPr>
        <sz val="11"/>
        <rFont val="Arial"/>
        <family val="2"/>
      </rPr>
      <t xml:space="preserve"> [(1,50m + 1,45m) / 2 x 18,50m]  = 27,28 m²
 [(1,45m + 1,60m) / 2 x 47,10m]  = 71,82 m²
 [(1,60m + 1,75m) / 2 x 44,10m]  = 73,86 m²
</t>
    </r>
    <r>
      <rPr>
        <b/>
        <sz val="11"/>
        <rFont val="Arial"/>
        <family val="2"/>
      </rPr>
      <t>P07:</t>
    </r>
    <r>
      <rPr>
        <sz val="11"/>
        <rFont val="Arial"/>
        <family val="2"/>
      </rPr>
      <t xml:space="preserve"> [(2,16m + 1,75m) / 2 x 28,23m]  = 55,18 m²
</t>
    </r>
    <r>
      <rPr>
        <b/>
        <sz val="11"/>
        <rFont val="Arial"/>
        <family val="2"/>
      </rPr>
      <t xml:space="preserve">P 08: </t>
    </r>
    <r>
      <rPr>
        <sz val="11"/>
        <rFont val="Arial"/>
        <family val="2"/>
      </rPr>
      <t xml:space="preserve">[(1,65m + 1,48m) / 2 x 31,65m]  = 49,53 m²
</t>
    </r>
    <r>
      <rPr>
        <b/>
        <sz val="11"/>
        <rFont val="Arial"/>
        <family val="2"/>
      </rPr>
      <t>P 09:</t>
    </r>
    <r>
      <rPr>
        <sz val="11"/>
        <rFont val="Arial"/>
        <family val="2"/>
      </rPr>
      <t xml:space="preserve"> [(1,50m + 1,43m) / 2 x 40,32m]  = 59,06 m²
 [(1,43m + 1,36m) / 2 x 39,66m]  = 55,32 m²
</t>
    </r>
    <r>
      <rPr>
        <b/>
        <sz val="11"/>
        <rFont val="Arial"/>
        <family val="2"/>
      </rPr>
      <t>P 12:</t>
    </r>
    <r>
      <rPr>
        <sz val="11"/>
        <rFont val="Arial"/>
        <family val="2"/>
      </rPr>
      <t xml:space="preserve"> [(2,14m + 1,95m) / 2 x 86,88m]  = 177,66 m²
 [(1,95m + 2,00m) / 2 x 71,18m]  = 140,58 m²
 [(2,00m + 2,50m) / 2 x 71,44m]  = 160,74 m²
 [(2,50m + 1,74m) / 2 x 32,91m]  = 69,76 m²
</t>
    </r>
    <r>
      <rPr>
        <b/>
        <sz val="11"/>
        <rFont val="Arial"/>
        <family val="2"/>
      </rPr>
      <t xml:space="preserve">
P 13: </t>
    </r>
    <r>
      <rPr>
        <sz val="11"/>
        <rFont val="Arial"/>
        <family val="2"/>
      </rPr>
      <t xml:space="preserve">[(1,39m + 2,60m) / 2 x 23,49m]  = 46,86 m²
 [(2,60m + 2,33m) / 2 x 11,92m]  = 29,38 m²
 [(2,33m + 2,08m) / 2 x 35,37m]  = 77,99 m²
 [(2,08m + 1,80m) / 2 x 34,50m]  = 66,93 m²
 [(1,80m + 0,91m) / 2 x 131,82m]  = 178,61 m²
 [(0,91m + 1,20m) / 2 x 11,60m]  = 12,23 m² </t>
    </r>
  </si>
  <si>
    <t>11º mês</t>
  </si>
  <si>
    <t>12º mês</t>
  </si>
  <si>
    <t>05</t>
  </si>
  <si>
    <t>Classificação</t>
  </si>
  <si>
    <t>A</t>
  </si>
  <si>
    <t>B</t>
  </si>
  <si>
    <t>C</t>
  </si>
  <si>
    <t>Descrição</t>
  </si>
  <si>
    <t>Valor total</t>
  </si>
  <si>
    <t>Porcentagem individual</t>
  </si>
  <si>
    <t>Porcentagem Acumulada</t>
  </si>
  <si>
    <t>TOTAL</t>
  </si>
</sst>
</file>

<file path=xl/styles.xml><?xml version="1.0" encoding="utf-8"?>
<styleSheet xmlns="http://schemas.openxmlformats.org/spreadsheetml/2006/main">
  <numFmts count="5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0.000%"/>
    <numFmt numFmtId="172" formatCode="_(* #.##0.00_);_(* \(#.##0.00\);_(* &quot;-&quot;??_);_(@_)"/>
    <numFmt numFmtId="173" formatCode="#,##0.00_ ;\-#,##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[$R$-416]* #,##0.00_-;\-[$R$-416]* #,##0.00_-;_-[$R$-416]* &quot;-&quot;??_-;_-@_-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[$-416]dddd\,\ d&quot; de &quot;mmmm&quot; de &quot;yyyy"/>
    <numFmt numFmtId="184" formatCode="_-&quot;R$&quot;\ * #,##0.000_-;\-&quot;R$&quot;\ * #,##0.000_-;_-&quot;R$&quot;\ * &quot;-&quot;??_-;_-@_-"/>
    <numFmt numFmtId="185" formatCode="_-&quot;R$&quot;\ * #,##0.0000_-;\-&quot;R$&quot;\ * #,##0.0000_-;_-&quot;R$&quot;\ * &quot;-&quot;??_-;_-@_-"/>
    <numFmt numFmtId="186" formatCode="&quot;R$&quot;\ #,##0.00"/>
    <numFmt numFmtId="187" formatCode="&quot;R$&quot;\ #,##0.0000"/>
    <numFmt numFmtId="188" formatCode="&quot;R$&quot;\ #,##0.000"/>
    <numFmt numFmtId="189" formatCode="_-&quot;R$&quot;\ * #,##0.00000_-;\-&quot;R$&quot;\ * #,##0.00000_-;_-&quot;R$&quot;\ * &quot;-&quot;??_-;_-@_-"/>
    <numFmt numFmtId="190" formatCode="_-&quot;R$&quot;\ * #,##0.000000_-;\-&quot;R$&quot;\ * #,##0.000000_-;_-&quot;R$&quot;\ * &quot;-&quot;??_-;_-@_-"/>
    <numFmt numFmtId="191" formatCode="_-&quot;R$&quot;\ * #,##0.0000000_-;\-&quot;R$&quot;\ * #,##0.0000000_-;_-&quot;R$&quot;\ * &quot;-&quot;??_-;_-@_-"/>
    <numFmt numFmtId="192" formatCode="_-&quot;R$&quot;\ * #,##0.00000000_-;\-&quot;R$&quot;\ * #,##0.00000000_-;_-&quot;R$&quot;\ * &quot;-&quot;??_-;_-@_-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0.000000000%"/>
    <numFmt numFmtId="208" formatCode="0.0000000000%"/>
    <numFmt numFmtId="209" formatCode="&quot;R$&quot;#,##0.00"/>
    <numFmt numFmtId="210" formatCode="&quot;R$&quot;\ #,##0.00000"/>
    <numFmt numFmtId="211" formatCode="&quot;R$&quot;\ #,##0.000000"/>
  </numFmts>
  <fonts count="8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9.35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5E5E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thin"/>
      <bottom style="dashed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dashed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0" fillId="0" borderId="0" applyFont="0" applyFill="0" applyBorder="0" applyAlignment="0" applyProtection="0"/>
  </cellStyleXfs>
  <cellXfs count="3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justify" vertical="center"/>
    </xf>
    <xf numFmtId="2" fontId="73" fillId="0" borderId="0" xfId="0" applyNumberFormat="1" applyFont="1" applyFill="1" applyBorder="1" applyAlignment="1">
      <alignment horizontal="center" vertical="center"/>
    </xf>
    <xf numFmtId="43" fontId="73" fillId="0" borderId="0" xfId="77" applyFont="1" applyFill="1" applyBorder="1" applyAlignment="1">
      <alignment horizontal="right" vertical="center"/>
    </xf>
    <xf numFmtId="0" fontId="5" fillId="33" borderId="0" xfId="60" applyFont="1" applyFill="1" applyBorder="1" applyAlignment="1">
      <alignment vertical="center" wrapText="1"/>
      <protection/>
    </xf>
    <xf numFmtId="0" fontId="4" fillId="33" borderId="0" xfId="60" applyFont="1" applyFill="1" applyBorder="1" applyAlignment="1">
      <alignment/>
      <protection/>
    </xf>
    <xf numFmtId="0" fontId="4" fillId="33" borderId="0" xfId="60" applyFont="1" applyFill="1" applyBorder="1" applyAlignment="1">
      <alignment vertical="center"/>
      <protection/>
    </xf>
    <xf numFmtId="43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74" fillId="0" borderId="0" xfId="0" applyFont="1" applyFill="1" applyAlignment="1">
      <alignment vertical="center"/>
    </xf>
    <xf numFmtId="43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169" fontId="75" fillId="0" borderId="0" xfId="47" applyFont="1" applyFill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/>
    </xf>
    <xf numFmtId="2" fontId="73" fillId="33" borderId="0" xfId="0" applyNumberFormat="1" applyFont="1" applyFill="1" applyBorder="1" applyAlignment="1">
      <alignment horizontal="center" vertical="center"/>
    </xf>
    <xf numFmtId="169" fontId="76" fillId="0" borderId="0" xfId="47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 vertical="center"/>
      <protection/>
    </xf>
    <xf numFmtId="169" fontId="6" fillId="0" borderId="0" xfId="47" applyFont="1" applyFill="1" applyBorder="1" applyAlignment="1">
      <alignment horizontal="center" vertical="center"/>
    </xf>
    <xf numFmtId="169" fontId="5" fillId="0" borderId="0" xfId="47" applyFont="1" applyFill="1" applyBorder="1" applyAlignment="1">
      <alignment horizontal="center" vertical="center" wrapText="1"/>
    </xf>
    <xf numFmtId="169" fontId="5" fillId="0" borderId="0" xfId="47" applyFont="1" applyFill="1" applyBorder="1" applyAlignment="1">
      <alignment horizontal="right" vertical="center"/>
    </xf>
    <xf numFmtId="169" fontId="78" fillId="0" borderId="0" xfId="0" applyNumberFormat="1" applyFont="1" applyFill="1" applyBorder="1" applyAlignment="1">
      <alignment/>
    </xf>
    <xf numFmtId="169" fontId="9" fillId="0" borderId="0" xfId="47" applyFont="1" applyFill="1" applyBorder="1" applyAlignment="1">
      <alignment horizontal="center" vertical="center" wrapText="1"/>
    </xf>
    <xf numFmtId="186" fontId="73" fillId="33" borderId="0" xfId="77" applyNumberFormat="1" applyFont="1" applyFill="1" applyBorder="1" applyAlignment="1">
      <alignment horizontal="center" vertical="center"/>
    </xf>
    <xf numFmtId="186" fontId="73" fillId="34" borderId="0" xfId="77" applyNumberFormat="1" applyFont="1" applyFill="1" applyBorder="1" applyAlignment="1">
      <alignment horizontal="center" vertical="center"/>
    </xf>
    <xf numFmtId="186" fontId="73" fillId="0" borderId="0" xfId="77" applyNumberFormat="1" applyFont="1" applyFill="1" applyBorder="1" applyAlignment="1">
      <alignment horizontal="center" vertical="center"/>
    </xf>
    <xf numFmtId="169" fontId="73" fillId="33" borderId="0" xfId="47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39" fillId="0" borderId="0" xfId="54" applyNumberFormat="1" applyFont="1" applyFill="1" applyBorder="1" applyAlignment="1" applyProtection="1">
      <alignment vertical="justify"/>
      <protection locked="0"/>
    </xf>
    <xf numFmtId="0" fontId="39" fillId="0" borderId="0" xfId="54" applyFont="1" applyFill="1" applyBorder="1" applyAlignment="1">
      <alignment horizontal="center" vertical="center"/>
      <protection/>
    </xf>
    <xf numFmtId="186" fontId="40" fillId="0" borderId="0" xfId="47" applyNumberFormat="1" applyFont="1" applyFill="1" applyBorder="1" applyAlignment="1">
      <alignment horizontal="center" vertical="center" wrapText="1"/>
    </xf>
    <xf numFmtId="169" fontId="78" fillId="0" borderId="0" xfId="47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41" fillId="0" borderId="0" xfId="60" applyFont="1" applyFill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center"/>
      <protection/>
    </xf>
    <xf numFmtId="0" fontId="43" fillId="0" borderId="0" xfId="60" applyFont="1" applyFill="1" applyBorder="1" applyAlignment="1">
      <alignment horizontal="center" vertical="center"/>
      <protection/>
    </xf>
    <xf numFmtId="169" fontId="41" fillId="0" borderId="0" xfId="47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 wrapText="1"/>
    </xf>
    <xf numFmtId="169" fontId="40" fillId="0" borderId="0" xfId="47" applyFont="1" applyFill="1" applyBorder="1" applyAlignment="1">
      <alignment horizontal="right" vertical="center" wrapText="1"/>
    </xf>
    <xf numFmtId="0" fontId="45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169" fontId="78" fillId="0" borderId="0" xfId="47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207" fontId="0" fillId="0" borderId="0" xfId="62" applyNumberFormat="1" applyFont="1" applyAlignment="1">
      <alignment/>
    </xf>
    <xf numFmtId="2" fontId="79" fillId="0" borderId="0" xfId="0" applyNumberFormat="1" applyFont="1" applyFill="1" applyBorder="1" applyAlignment="1">
      <alignment horizontal="center" vertical="center"/>
    </xf>
    <xf numFmtId="209" fontId="80" fillId="0" borderId="0" xfId="0" applyNumberFormat="1" applyFont="1" applyFill="1" applyBorder="1" applyAlignment="1">
      <alignment vertical="center" wrapText="1"/>
    </xf>
    <xf numFmtId="0" fontId="81" fillId="0" borderId="0" xfId="0" applyFont="1" applyFill="1" applyBorder="1" applyAlignment="1">
      <alignment/>
    </xf>
    <xf numFmtId="43" fontId="81" fillId="0" borderId="0" xfId="0" applyNumberFormat="1" applyFont="1" applyFill="1" applyBorder="1" applyAlignment="1">
      <alignment/>
    </xf>
    <xf numFmtId="44" fontId="81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44" fontId="81" fillId="0" borderId="0" xfId="0" applyNumberFormat="1" applyFont="1" applyFill="1" applyAlignment="1">
      <alignment/>
    </xf>
    <xf numFmtId="43" fontId="81" fillId="0" borderId="0" xfId="0" applyNumberFormat="1" applyFont="1" applyFill="1" applyAlignment="1">
      <alignment/>
    </xf>
    <xf numFmtId="169" fontId="40" fillId="0" borderId="0" xfId="47" applyFont="1" applyFill="1" applyBorder="1" applyAlignment="1">
      <alignment horizontal="center" vertical="center" wrapText="1"/>
    </xf>
    <xf numFmtId="43" fontId="81" fillId="0" borderId="0" xfId="77" applyFont="1" applyFill="1" applyBorder="1" applyAlignment="1">
      <alignment horizontal="right" vertical="center" wrapText="1"/>
    </xf>
    <xf numFmtId="169" fontId="81" fillId="0" borderId="0" xfId="0" applyNumberFormat="1" applyFont="1" applyFill="1" applyBorder="1" applyAlignment="1">
      <alignment/>
    </xf>
    <xf numFmtId="169" fontId="80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39" fontId="0" fillId="0" borderId="0" xfId="0" applyNumberFormat="1" applyAlignment="1">
      <alignment vertical="center"/>
    </xf>
    <xf numFmtId="39" fontId="0" fillId="35" borderId="0" xfId="0" applyNumberFormat="1" applyFill="1" applyAlignment="1">
      <alignment vertical="center"/>
    </xf>
    <xf numFmtId="0" fontId="0" fillId="0" borderId="0" xfId="0" applyAlignment="1">
      <alignment vertical="center"/>
    </xf>
    <xf numFmtId="173" fontId="0" fillId="35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0" fontId="47" fillId="33" borderId="0" xfId="60" applyFont="1" applyFill="1" applyBorder="1" applyAlignment="1">
      <alignment horizontal="center" vertical="center"/>
      <protection/>
    </xf>
    <xf numFmtId="0" fontId="48" fillId="33" borderId="0" xfId="60" applyFont="1" applyFill="1" applyBorder="1" applyAlignment="1">
      <alignment horizontal="center" vertical="center" wrapText="1"/>
      <protection/>
    </xf>
    <xf numFmtId="0" fontId="48" fillId="33" borderId="0" xfId="60" applyFont="1" applyFill="1" applyBorder="1" applyAlignment="1">
      <alignment horizontal="center" vertical="center"/>
      <protection/>
    </xf>
    <xf numFmtId="0" fontId="41" fillId="33" borderId="0" xfId="60" applyFont="1" applyFill="1" applyBorder="1" applyAlignment="1">
      <alignment horizontal="center" vertical="center"/>
      <protection/>
    </xf>
    <xf numFmtId="171" fontId="49" fillId="36" borderId="0" xfId="60" applyNumberFormat="1" applyFont="1" applyFill="1" applyBorder="1" applyAlignment="1">
      <alignment horizontal="center" vertical="center"/>
      <protection/>
    </xf>
    <xf numFmtId="39" fontId="0" fillId="36" borderId="0" xfId="0" applyNumberFormat="1" applyFont="1" applyFill="1" applyBorder="1" applyAlignment="1">
      <alignment horizontal="center" vertical="center"/>
    </xf>
    <xf numFmtId="10" fontId="50" fillId="36" borderId="0" xfId="0" applyNumberFormat="1" applyFont="1" applyFill="1" applyBorder="1" applyAlignment="1">
      <alignment horizontal="center" vertical="center" wrapText="1"/>
    </xf>
    <xf numFmtId="39" fontId="50" fillId="36" borderId="0" xfId="60" applyNumberFormat="1" applyFont="1" applyFill="1" applyBorder="1" applyAlignment="1">
      <alignment horizontal="center" vertical="center"/>
      <protection/>
    </xf>
    <xf numFmtId="10" fontId="50" fillId="36" borderId="0" xfId="60" applyNumberFormat="1" applyFont="1" applyFill="1" applyBorder="1" applyAlignment="1">
      <alignment horizontal="center" vertical="center" wrapText="1"/>
      <protection/>
    </xf>
    <xf numFmtId="0" fontId="81" fillId="10" borderId="0" xfId="0" applyFont="1" applyFill="1" applyBorder="1" applyAlignment="1">
      <alignment horizontal="center" vertical="center"/>
    </xf>
    <xf numFmtId="43" fontId="81" fillId="10" borderId="0" xfId="0" applyNumberFormat="1" applyFont="1" applyFill="1" applyAlignment="1">
      <alignment/>
    </xf>
    <xf numFmtId="43" fontId="81" fillId="10" borderId="0" xfId="0" applyNumberFormat="1" applyFont="1" applyFill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43" fontId="81" fillId="0" borderId="0" xfId="0" applyNumberFormat="1" applyFont="1" applyFill="1" applyAlignment="1">
      <alignment horizontal="center"/>
    </xf>
    <xf numFmtId="49" fontId="8" fillId="37" borderId="10" xfId="54" applyNumberFormat="1" applyFont="1" applyFill="1" applyBorder="1" applyAlignment="1">
      <alignment horizontal="center" vertical="center"/>
      <protection/>
    </xf>
    <xf numFmtId="2" fontId="8" fillId="37" borderId="10" xfId="77" applyNumberFormat="1" applyFont="1" applyFill="1" applyBorder="1" applyAlignment="1">
      <alignment horizontal="center" vertical="center"/>
    </xf>
    <xf numFmtId="186" fontId="8" fillId="37" borderId="10" xfId="47" applyNumberFormat="1" applyFont="1" applyFill="1" applyBorder="1" applyAlignment="1">
      <alignment horizontal="center" vertical="center" wrapText="1"/>
    </xf>
    <xf numFmtId="0" fontId="82" fillId="38" borderId="11" xfId="0" applyFont="1" applyFill="1" applyBorder="1" applyAlignment="1">
      <alignment horizontal="center" vertical="center"/>
    </xf>
    <xf numFmtId="0" fontId="82" fillId="38" borderId="11" xfId="0" applyFont="1" applyFill="1" applyBorder="1" applyAlignment="1">
      <alignment horizontal="center" vertical="center" wrapText="1"/>
    </xf>
    <xf numFmtId="0" fontId="82" fillId="38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horizontal="center" vertical="center" wrapText="1"/>
    </xf>
    <xf numFmtId="2" fontId="76" fillId="0" borderId="11" xfId="0" applyNumberFormat="1" applyFont="1" applyFill="1" applyBorder="1" applyAlignment="1">
      <alignment horizontal="center" vertical="center" wrapText="1"/>
    </xf>
    <xf numFmtId="44" fontId="76" fillId="0" borderId="11" xfId="0" applyNumberFormat="1" applyFont="1" applyFill="1" applyBorder="1" applyAlignment="1">
      <alignment horizontal="center" vertical="center" wrapText="1"/>
    </xf>
    <xf numFmtId="44" fontId="76" fillId="0" borderId="11" xfId="47" applyNumberFormat="1" applyFont="1" applyFill="1" applyBorder="1" applyAlignment="1">
      <alignment horizontal="center" vertical="center"/>
    </xf>
    <xf numFmtId="43" fontId="8" fillId="0" borderId="11" xfId="77" applyFont="1" applyFill="1" applyBorder="1" applyAlignment="1">
      <alignment vertical="center"/>
    </xf>
    <xf numFmtId="43" fontId="8" fillId="0" borderId="11" xfId="77" applyFont="1" applyFill="1" applyBorder="1" applyAlignment="1">
      <alignment horizontal="center" vertical="center"/>
    </xf>
    <xf numFmtId="43" fontId="9" fillId="0" borderId="11" xfId="77" applyFont="1" applyFill="1" applyBorder="1" applyAlignment="1">
      <alignment vertical="center"/>
    </xf>
    <xf numFmtId="0" fontId="82" fillId="38" borderId="11" xfId="0" applyFont="1" applyFill="1" applyBorder="1" applyAlignment="1">
      <alignment horizontal="center" vertical="justify" wrapText="1"/>
    </xf>
    <xf numFmtId="0" fontId="76" fillId="38" borderId="11" xfId="0" applyFont="1" applyFill="1" applyBorder="1" applyAlignment="1">
      <alignment vertical="justify" wrapText="1"/>
    </xf>
    <xf numFmtId="49" fontId="8" fillId="39" borderId="11" xfId="0" applyNumberFormat="1" applyFont="1" applyFill="1" applyBorder="1" applyAlignment="1">
      <alignment vertical="center"/>
    </xf>
    <xf numFmtId="49" fontId="8" fillId="39" borderId="11" xfId="0" applyNumberFormat="1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vertical="center"/>
    </xf>
    <xf numFmtId="0" fontId="9" fillId="39" borderId="11" xfId="0" applyFont="1" applyFill="1" applyBorder="1" applyAlignment="1">
      <alignment horizontal="center" vertical="center"/>
    </xf>
    <xf numFmtId="2" fontId="8" fillId="39" borderId="11" xfId="77" applyNumberFormat="1" applyFont="1" applyFill="1" applyBorder="1" applyAlignment="1">
      <alignment horizontal="center" vertical="center"/>
    </xf>
    <xf numFmtId="186" fontId="8" fillId="39" borderId="11" xfId="47" applyNumberFormat="1" applyFont="1" applyFill="1" applyBorder="1" applyAlignment="1">
      <alignment vertical="center" wrapText="1"/>
    </xf>
    <xf numFmtId="10" fontId="83" fillId="0" borderId="12" xfId="0" applyNumberFormat="1" applyFont="1" applyFill="1" applyBorder="1" applyAlignment="1">
      <alignment horizontal="center" vertical="center"/>
    </xf>
    <xf numFmtId="49" fontId="8" fillId="37" borderId="11" xfId="54" applyNumberFormat="1" applyFont="1" applyFill="1" applyBorder="1" applyAlignment="1">
      <alignment horizontal="center" vertical="center"/>
      <protection/>
    </xf>
    <xf numFmtId="43" fontId="8" fillId="37" borderId="11" xfId="77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0" borderId="11" xfId="59" applyFont="1" applyFill="1" applyBorder="1" applyAlignment="1">
      <alignment horizontal="left" vertical="center" wrapText="1"/>
      <protection/>
    </xf>
    <xf numFmtId="0" fontId="9" fillId="0" borderId="11" xfId="47" applyNumberFormat="1" applyFont="1" applyFill="1" applyBorder="1" applyAlignment="1">
      <alignment horizontal="left" vertical="center" wrapText="1"/>
    </xf>
    <xf numFmtId="0" fontId="8" fillId="0" borderId="11" xfId="47" applyNumberFormat="1" applyFont="1" applyFill="1" applyBorder="1" applyAlignment="1">
      <alignment horizontal="left" vertical="center" wrapText="1"/>
    </xf>
    <xf numFmtId="0" fontId="14" fillId="0" borderId="13" xfId="47" applyNumberFormat="1" applyFont="1" applyFill="1" applyBorder="1" applyAlignment="1">
      <alignment horizontal="left" vertical="top" wrapText="1"/>
    </xf>
    <xf numFmtId="2" fontId="81" fillId="0" borderId="0" xfId="0" applyNumberFormat="1" applyFont="1" applyFill="1" applyAlignment="1">
      <alignment/>
    </xf>
    <xf numFmtId="0" fontId="14" fillId="0" borderId="10" xfId="47" applyNumberFormat="1" applyFont="1" applyFill="1" applyBorder="1" applyAlignment="1">
      <alignment horizontal="left" vertical="top" wrapText="1"/>
    </xf>
    <xf numFmtId="44" fontId="82" fillId="0" borderId="11" xfId="0" applyNumberFormat="1" applyFont="1" applyFill="1" applyBorder="1" applyAlignment="1" quotePrefix="1">
      <alignment horizontal="center" vertical="center" wrapText="1"/>
    </xf>
    <xf numFmtId="44" fontId="82" fillId="38" borderId="11" xfId="0" applyNumberFormat="1" applyFont="1" applyFill="1" applyBorder="1" applyAlignment="1">
      <alignment vertical="justify" wrapText="1"/>
    </xf>
    <xf numFmtId="44" fontId="9" fillId="0" borderId="11" xfId="77" applyNumberFormat="1" applyFont="1" applyFill="1" applyBorder="1" applyAlignment="1">
      <alignment vertical="center"/>
    </xf>
    <xf numFmtId="44" fontId="76" fillId="38" borderId="11" xfId="0" applyNumberFormat="1" applyFont="1" applyFill="1" applyBorder="1" applyAlignment="1">
      <alignment vertical="justify" wrapText="1"/>
    </xf>
    <xf numFmtId="43" fontId="9" fillId="0" borderId="11" xfId="77" applyFont="1" applyFill="1" applyBorder="1" applyAlignment="1">
      <alignment horizontal="left" vertical="center" wrapText="1"/>
    </xf>
    <xf numFmtId="0" fontId="8" fillId="36" borderId="11" xfId="60" applyFont="1" applyFill="1" applyBorder="1" applyAlignment="1">
      <alignment horizontal="center" vertical="center"/>
      <protection/>
    </xf>
    <xf numFmtId="0" fontId="8" fillId="36" borderId="11" xfId="60" applyFont="1" applyFill="1" applyBorder="1" applyAlignment="1">
      <alignment horizontal="centerContinuous" vertical="center"/>
      <protection/>
    </xf>
    <xf numFmtId="171" fontId="8" fillId="36" borderId="11" xfId="60" applyNumberFormat="1" applyFont="1" applyFill="1" applyBorder="1" applyAlignment="1">
      <alignment horizontal="centerContinuous" vertical="center"/>
      <protection/>
    </xf>
    <xf numFmtId="171" fontId="8" fillId="36" borderId="11" xfId="60" applyNumberFormat="1" applyFont="1" applyFill="1" applyBorder="1" applyAlignment="1">
      <alignment horizontal="center" vertical="center"/>
      <protection/>
    </xf>
    <xf numFmtId="4" fontId="9" fillId="0" borderId="14" xfId="60" applyNumberFormat="1" applyFont="1" applyFill="1" applyBorder="1" applyAlignment="1">
      <alignment vertical="center" wrapText="1"/>
      <protection/>
    </xf>
    <xf numFmtId="10" fontId="9" fillId="36" borderId="14" xfId="60" applyNumberFormat="1" applyFont="1" applyFill="1" applyBorder="1" applyAlignment="1">
      <alignment vertical="center"/>
      <protection/>
    </xf>
    <xf numFmtId="39" fontId="76" fillId="36" borderId="14" xfId="0" applyNumberFormat="1" applyFont="1" applyFill="1" applyBorder="1" applyAlignment="1">
      <alignment horizontal="center" vertical="center"/>
    </xf>
    <xf numFmtId="39" fontId="76" fillId="36" borderId="15" xfId="0" applyNumberFormat="1" applyFont="1" applyFill="1" applyBorder="1" applyAlignment="1">
      <alignment horizontal="center" vertical="center"/>
    </xf>
    <xf numFmtId="4" fontId="9" fillId="36" borderId="16" xfId="68" applyNumberFormat="1" applyFont="1" applyFill="1" applyBorder="1" applyAlignment="1">
      <alignment vertical="center" wrapText="1"/>
    </xf>
    <xf numFmtId="10" fontId="9" fillId="36" borderId="16" xfId="65" applyNumberFormat="1" applyFont="1" applyFill="1" applyBorder="1" applyAlignment="1">
      <alignment vertical="center" wrapText="1"/>
    </xf>
    <xf numFmtId="10" fontId="9" fillId="36" borderId="16" xfId="0" applyNumberFormat="1" applyFont="1" applyFill="1" applyBorder="1" applyAlignment="1">
      <alignment horizontal="center" vertical="center" wrapText="1"/>
    </xf>
    <xf numFmtId="10" fontId="9" fillId="36" borderId="17" xfId="0" applyNumberFormat="1" applyFont="1" applyFill="1" applyBorder="1" applyAlignment="1">
      <alignment horizontal="center" vertical="center" wrapText="1"/>
    </xf>
    <xf numFmtId="4" fontId="9" fillId="0" borderId="18" xfId="60" applyNumberFormat="1" applyFont="1" applyFill="1" applyBorder="1" applyAlignment="1">
      <alignment vertical="center" wrapText="1"/>
      <protection/>
    </xf>
    <xf numFmtId="10" fontId="9" fillId="36" borderId="18" xfId="60" applyNumberFormat="1" applyFont="1" applyFill="1" applyBorder="1" applyAlignment="1">
      <alignment vertical="center"/>
      <protection/>
    </xf>
    <xf numFmtId="39" fontId="76" fillId="36" borderId="18" xfId="0" applyNumberFormat="1" applyFont="1" applyFill="1" applyBorder="1" applyAlignment="1">
      <alignment horizontal="center" vertical="center"/>
    </xf>
    <xf numFmtId="10" fontId="9" fillId="36" borderId="10" xfId="0" applyNumberFormat="1" applyFont="1" applyFill="1" applyBorder="1" applyAlignment="1">
      <alignment horizontal="center" vertical="center" wrapText="1"/>
    </xf>
    <xf numFmtId="10" fontId="9" fillId="36" borderId="19" xfId="0" applyNumberFormat="1" applyFont="1" applyFill="1" applyBorder="1" applyAlignment="1">
      <alignment horizontal="center" vertical="center" wrapText="1"/>
    </xf>
    <xf numFmtId="43" fontId="8" fillId="0" borderId="13" xfId="77" applyFont="1" applyFill="1" applyBorder="1" applyAlignment="1">
      <alignment horizontal="center" vertical="center"/>
    </xf>
    <xf numFmtId="10" fontId="8" fillId="36" borderId="13" xfId="65" applyNumberFormat="1" applyFont="1" applyFill="1" applyBorder="1" applyAlignment="1">
      <alignment horizontal="center" vertical="center"/>
    </xf>
    <xf numFmtId="10" fontId="9" fillId="36" borderId="11" xfId="0" applyNumberFormat="1" applyFont="1" applyFill="1" applyBorder="1" applyAlignment="1">
      <alignment horizontal="center" vertical="center" wrapText="1"/>
    </xf>
    <xf numFmtId="10" fontId="9" fillId="36" borderId="20" xfId="0" applyNumberFormat="1" applyFont="1" applyFill="1" applyBorder="1" applyAlignment="1">
      <alignment horizontal="center" vertical="center" wrapText="1"/>
    </xf>
    <xf numFmtId="0" fontId="9" fillId="36" borderId="21" xfId="60" applyFont="1" applyFill="1" applyBorder="1" applyAlignment="1">
      <alignment horizontal="right" vertical="center"/>
      <protection/>
    </xf>
    <xf numFmtId="171" fontId="9" fillId="36" borderId="22" xfId="60" applyNumberFormat="1" applyFont="1" applyFill="1" applyBorder="1" applyAlignment="1">
      <alignment horizontal="center" vertical="center"/>
      <protection/>
    </xf>
    <xf numFmtId="39" fontId="9" fillId="36" borderId="18" xfId="60" applyNumberFormat="1" applyFont="1" applyFill="1" applyBorder="1" applyAlignment="1">
      <alignment horizontal="center" vertical="center"/>
      <protection/>
    </xf>
    <xf numFmtId="4" fontId="9" fillId="36" borderId="23" xfId="60" applyNumberFormat="1" applyFont="1" applyFill="1" applyBorder="1" applyAlignment="1">
      <alignment horizontal="right" vertical="center"/>
      <protection/>
    </xf>
    <xf numFmtId="172" fontId="9" fillId="36" borderId="17" xfId="68" applyFont="1" applyFill="1" applyBorder="1" applyAlignment="1">
      <alignment horizontal="center" vertical="center"/>
    </xf>
    <xf numFmtId="10" fontId="9" fillId="36" borderId="16" xfId="60" applyNumberFormat="1" applyFont="1" applyFill="1" applyBorder="1" applyAlignment="1">
      <alignment horizontal="center" vertical="center" wrapText="1"/>
      <protection/>
    </xf>
    <xf numFmtId="0" fontId="9" fillId="36" borderId="24" xfId="60" applyFont="1" applyFill="1" applyBorder="1" applyAlignment="1">
      <alignment horizontal="right" vertical="center"/>
      <protection/>
    </xf>
    <xf numFmtId="2" fontId="73" fillId="0" borderId="0" xfId="77" applyNumberFormat="1" applyFont="1" applyFill="1" applyBorder="1" applyAlignment="1">
      <alignment horizontal="right" vertical="center"/>
    </xf>
    <xf numFmtId="2" fontId="7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Fill="1" applyBorder="1" applyAlignment="1">
      <alignment horizontal="center" vertical="center"/>
      <protection/>
    </xf>
    <xf numFmtId="2" fontId="2" fillId="0" borderId="0" xfId="60" applyNumberFormat="1" applyFont="1" applyFill="1" applyBorder="1" applyAlignment="1">
      <alignment horizontal="center"/>
      <protection/>
    </xf>
    <xf numFmtId="2" fontId="2" fillId="0" borderId="0" xfId="60" applyNumberFormat="1" applyFont="1" applyFill="1" applyBorder="1" applyAlignment="1">
      <alignment horizontal="center" vertical="center"/>
      <protection/>
    </xf>
    <xf numFmtId="2" fontId="40" fillId="0" borderId="0" xfId="47" applyNumberFormat="1" applyFont="1" applyFill="1" applyBorder="1" applyAlignment="1">
      <alignment horizontal="center" vertical="center" wrapText="1"/>
    </xf>
    <xf numFmtId="2" fontId="81" fillId="0" borderId="0" xfId="77" applyNumberFormat="1" applyFont="1" applyFill="1" applyBorder="1" applyAlignment="1">
      <alignment horizontal="right" vertical="center" wrapText="1"/>
    </xf>
    <xf numFmtId="2" fontId="81" fillId="0" borderId="0" xfId="0" applyNumberFormat="1" applyFont="1" applyFill="1" applyBorder="1" applyAlignment="1">
      <alignment/>
    </xf>
    <xf numFmtId="2" fontId="80" fillId="0" borderId="0" xfId="0" applyNumberFormat="1" applyFont="1" applyFill="1" applyBorder="1" applyAlignment="1">
      <alignment/>
    </xf>
    <xf numFmtId="2" fontId="78" fillId="0" borderId="0" xfId="0" applyNumberFormat="1" applyFont="1" applyFill="1" applyBorder="1" applyAlignment="1">
      <alignment/>
    </xf>
    <xf numFmtId="2" fontId="76" fillId="0" borderId="0" xfId="47" applyNumberFormat="1" applyFont="1" applyFill="1" applyBorder="1" applyAlignment="1">
      <alignment horizontal="center" vertical="center"/>
    </xf>
    <xf numFmtId="10" fontId="73" fillId="0" borderId="0" xfId="77" applyNumberFormat="1" applyFont="1" applyFill="1" applyBorder="1" applyAlignment="1">
      <alignment horizontal="right" vertical="center"/>
    </xf>
    <xf numFmtId="10" fontId="7" fillId="0" borderId="0" xfId="60" applyNumberFormat="1" applyFont="1" applyFill="1" applyBorder="1" applyAlignment="1">
      <alignment horizontal="center" vertical="center"/>
      <protection/>
    </xf>
    <xf numFmtId="10" fontId="8" fillId="0" borderId="0" xfId="60" applyNumberFormat="1" applyFont="1" applyFill="1" applyBorder="1" applyAlignment="1">
      <alignment horizontal="center" vertical="center"/>
      <protection/>
    </xf>
    <xf numFmtId="10" fontId="2" fillId="0" borderId="0" xfId="60" applyNumberFormat="1" applyFont="1" applyFill="1" applyBorder="1" applyAlignment="1">
      <alignment horizontal="center"/>
      <protection/>
    </xf>
    <xf numFmtId="10" fontId="2" fillId="0" borderId="0" xfId="60" applyNumberFormat="1" applyFont="1" applyFill="1" applyBorder="1" applyAlignment="1">
      <alignment horizontal="center" vertical="center"/>
      <protection/>
    </xf>
    <xf numFmtId="10" fontId="40" fillId="0" borderId="0" xfId="47" applyNumberFormat="1" applyFont="1" applyFill="1" applyBorder="1" applyAlignment="1">
      <alignment horizontal="center" vertical="center" wrapText="1"/>
    </xf>
    <xf numFmtId="10" fontId="81" fillId="0" borderId="0" xfId="77" applyNumberFormat="1" applyFont="1" applyFill="1" applyBorder="1" applyAlignment="1">
      <alignment horizontal="right" vertical="center" wrapText="1"/>
    </xf>
    <xf numFmtId="10" fontId="81" fillId="0" borderId="0" xfId="0" applyNumberFormat="1" applyFont="1" applyFill="1" applyBorder="1" applyAlignment="1">
      <alignment/>
    </xf>
    <xf numFmtId="10" fontId="80" fillId="0" borderId="0" xfId="0" applyNumberFormat="1" applyFont="1" applyFill="1" applyBorder="1" applyAlignment="1">
      <alignment/>
    </xf>
    <xf numFmtId="10" fontId="78" fillId="0" borderId="0" xfId="0" applyNumberFormat="1" applyFont="1" applyFill="1" applyBorder="1" applyAlignment="1">
      <alignment/>
    </xf>
    <xf numFmtId="10" fontId="76" fillId="0" borderId="0" xfId="47" applyNumberFormat="1" applyFont="1" applyFill="1" applyBorder="1" applyAlignment="1">
      <alignment horizontal="center" vertical="center"/>
    </xf>
    <xf numFmtId="10" fontId="81" fillId="0" borderId="0" xfId="0" applyNumberFormat="1" applyFont="1" applyFill="1" applyBorder="1" applyAlignment="1">
      <alignment horizontal="center" vertical="center"/>
    </xf>
    <xf numFmtId="169" fontId="81" fillId="0" borderId="0" xfId="0" applyNumberFormat="1" applyFont="1" applyFill="1" applyBorder="1" applyAlignment="1">
      <alignment horizontal="center" vertical="center"/>
    </xf>
    <xf numFmtId="2" fontId="81" fillId="0" borderId="0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center" vertical="center"/>
    </xf>
    <xf numFmtId="10" fontId="80" fillId="0" borderId="0" xfId="0" applyNumberFormat="1" applyFont="1" applyFill="1" applyBorder="1" applyAlignment="1">
      <alignment horizontal="center" vertical="center"/>
    </xf>
    <xf numFmtId="169" fontId="80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43" fillId="0" borderId="0" xfId="0" applyNumberFormat="1" applyFont="1" applyFill="1" applyAlignment="1">
      <alignment horizontal="center"/>
    </xf>
    <xf numFmtId="4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3" fontId="8" fillId="0" borderId="25" xfId="77" applyFont="1" applyFill="1" applyBorder="1" applyAlignment="1">
      <alignment horizontal="center" vertical="center"/>
    </xf>
    <xf numFmtId="43" fontId="8" fillId="0" borderId="20" xfId="77" applyFont="1" applyFill="1" applyBorder="1" applyAlignment="1">
      <alignment vertical="center"/>
    </xf>
    <xf numFmtId="43" fontId="8" fillId="0" borderId="25" xfId="77" applyFont="1" applyFill="1" applyBorder="1" applyAlignment="1">
      <alignment vertical="center"/>
    </xf>
    <xf numFmtId="43" fontId="8" fillId="0" borderId="12" xfId="77" applyFont="1" applyFill="1" applyBorder="1" applyAlignment="1">
      <alignment vertical="center"/>
    </xf>
    <xf numFmtId="44" fontId="76" fillId="0" borderId="11" xfId="47" applyNumberFormat="1" applyFont="1" applyFill="1" applyBorder="1" applyAlignment="1">
      <alignment horizontal="center" vertical="center"/>
    </xf>
    <xf numFmtId="0" fontId="8" fillId="0" borderId="11" xfId="47" applyNumberFormat="1" applyFont="1" applyFill="1" applyBorder="1" applyAlignment="1">
      <alignment horizontal="left" vertical="top" wrapText="1"/>
    </xf>
    <xf numFmtId="0" fontId="9" fillId="0" borderId="11" xfId="59" applyFont="1" applyFill="1" applyBorder="1" applyAlignment="1">
      <alignment vertical="center" wrapText="1"/>
      <protection/>
    </xf>
    <xf numFmtId="0" fontId="14" fillId="0" borderId="11" xfId="47" applyNumberFormat="1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vertical="center"/>
    </xf>
    <xf numFmtId="2" fontId="76" fillId="0" borderId="11" xfId="0" applyNumberFormat="1" applyFont="1" applyFill="1" applyBorder="1" applyAlignment="1">
      <alignment vertic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 wrapText="1"/>
    </xf>
    <xf numFmtId="2" fontId="7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44" fontId="9" fillId="0" borderId="11" xfId="47" applyNumberFormat="1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left" vertical="center"/>
    </xf>
    <xf numFmtId="0" fontId="75" fillId="40" borderId="11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11" xfId="0" applyFont="1" applyBorder="1" applyAlignment="1">
      <alignment horizontal="left" vertical="top"/>
    </xf>
    <xf numFmtId="0" fontId="77" fillId="0" borderId="11" xfId="0" applyFont="1" applyBorder="1" applyAlignment="1">
      <alignment horizontal="center" vertical="top"/>
    </xf>
    <xf numFmtId="0" fontId="75" fillId="40" borderId="11" xfId="0" applyFont="1" applyFill="1" applyBorder="1" applyAlignment="1">
      <alignment horizontal="center" vertical="top"/>
    </xf>
    <xf numFmtId="0" fontId="77" fillId="0" borderId="11" xfId="0" applyFont="1" applyBorder="1" applyAlignment="1">
      <alignment horizontal="center" vertical="center"/>
    </xf>
    <xf numFmtId="0" fontId="77" fillId="40" borderId="26" xfId="0" applyFont="1" applyFill="1" applyBorder="1" applyAlignment="1">
      <alignment vertical="top"/>
    </xf>
    <xf numFmtId="49" fontId="5" fillId="37" borderId="11" xfId="55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 quotePrefix="1">
      <alignment horizontal="center" vertical="center" wrapText="1"/>
      <protection/>
    </xf>
    <xf numFmtId="0" fontId="77" fillId="0" borderId="11" xfId="0" applyFont="1" applyBorder="1" applyAlignment="1">
      <alignment horizontal="left" vertical="top" wrapText="1"/>
    </xf>
    <xf numFmtId="0" fontId="75" fillId="40" borderId="11" xfId="0" applyFont="1" applyFill="1" applyBorder="1" applyAlignment="1">
      <alignment horizontal="center" vertical="top" wrapText="1"/>
    </xf>
    <xf numFmtId="0" fontId="84" fillId="0" borderId="11" xfId="0" applyFont="1" applyBorder="1" applyAlignment="1">
      <alignment horizontal="left" vertical="center"/>
    </xf>
    <xf numFmtId="0" fontId="77" fillId="0" borderId="23" xfId="0" applyFont="1" applyBorder="1" applyAlignment="1">
      <alignment/>
    </xf>
    <xf numFmtId="0" fontId="77" fillId="0" borderId="27" xfId="0" applyFont="1" applyBorder="1" applyAlignment="1">
      <alignment/>
    </xf>
    <xf numFmtId="0" fontId="77" fillId="0" borderId="0" xfId="0" applyFont="1" applyBorder="1" applyAlignment="1">
      <alignment/>
    </xf>
    <xf numFmtId="10" fontId="77" fillId="0" borderId="11" xfId="0" applyNumberFormat="1" applyFont="1" applyBorder="1" applyAlignment="1">
      <alignment horizontal="center" vertical="top"/>
    </xf>
    <xf numFmtId="2" fontId="77" fillId="0" borderId="11" xfId="0" applyNumberFormat="1" applyFont="1" applyBorder="1" applyAlignment="1">
      <alignment horizontal="center" vertical="center"/>
    </xf>
    <xf numFmtId="0" fontId="9" fillId="0" borderId="12" xfId="47" applyNumberFormat="1" applyFont="1" applyFill="1" applyBorder="1" applyAlignment="1">
      <alignment horizontal="left" vertical="center" wrapText="1"/>
    </xf>
    <xf numFmtId="0" fontId="9" fillId="0" borderId="10" xfId="47" applyNumberFormat="1" applyFont="1" applyFill="1" applyBorder="1" applyAlignment="1">
      <alignment horizontal="left" vertical="center" wrapText="1"/>
    </xf>
    <xf numFmtId="0" fontId="9" fillId="0" borderId="13" xfId="47" applyNumberFormat="1" applyFont="1" applyFill="1" applyBorder="1" applyAlignment="1">
      <alignment horizontal="left" vertical="center" wrapText="1"/>
    </xf>
    <xf numFmtId="44" fontId="76" fillId="0" borderId="13" xfId="47" applyNumberFormat="1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44" fontId="76" fillId="0" borderId="11" xfId="47" applyNumberFormat="1" applyFont="1" applyFill="1" applyBorder="1" applyAlignment="1">
      <alignment horizontal="center" vertical="center"/>
    </xf>
    <xf numFmtId="44" fontId="76" fillId="0" borderId="11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9" fontId="0" fillId="0" borderId="0" xfId="63" applyFont="1" applyAlignment="1">
      <alignment horizontal="center" vertical="center"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54" fillId="0" borderId="0" xfId="56">
      <alignment/>
      <protection/>
    </xf>
    <xf numFmtId="10" fontId="54" fillId="0" borderId="0" xfId="56" applyNumberFormat="1" applyAlignment="1">
      <alignment horizontal="center" vertical="center"/>
      <protection/>
    </xf>
    <xf numFmtId="0" fontId="2" fillId="19" borderId="0" xfId="56" applyFont="1" applyFill="1" applyAlignment="1">
      <alignment horizontal="center" vertical="center"/>
      <protection/>
    </xf>
    <xf numFmtId="0" fontId="54" fillId="0" borderId="0" xfId="56" applyAlignment="1">
      <alignment horizontal="center" vertical="center"/>
      <protection/>
    </xf>
    <xf numFmtId="10" fontId="0" fillId="0" borderId="0" xfId="63" applyNumberFormat="1" applyFont="1" applyAlignment="1">
      <alignment horizontal="center" vertical="center"/>
    </xf>
    <xf numFmtId="209" fontId="0" fillId="0" borderId="0" xfId="63" applyNumberFormat="1" applyFont="1" applyAlignment="1">
      <alignment horizontal="center" vertical="center"/>
    </xf>
    <xf numFmtId="209" fontId="5" fillId="0" borderId="0" xfId="56" applyNumberFormat="1" applyFont="1">
      <alignment/>
      <protection/>
    </xf>
    <xf numFmtId="0" fontId="54" fillId="0" borderId="0" xfId="56" applyAlignment="1">
      <alignment vertical="center"/>
      <protection/>
    </xf>
    <xf numFmtId="0" fontId="5" fillId="0" borderId="0" xfId="56" applyFont="1" applyAlignment="1">
      <alignment horizontal="right"/>
      <protection/>
    </xf>
    <xf numFmtId="44" fontId="5" fillId="0" borderId="0" xfId="56" applyNumberFormat="1" applyFont="1" applyAlignment="1">
      <alignment vertical="center"/>
      <protection/>
    </xf>
    <xf numFmtId="0" fontId="2" fillId="0" borderId="0" xfId="56" applyFont="1">
      <alignment/>
      <protection/>
    </xf>
    <xf numFmtId="0" fontId="76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4" fontId="9" fillId="0" borderId="13" xfId="47" applyNumberFormat="1" applyFont="1" applyFill="1" applyBorder="1" applyAlignment="1">
      <alignment horizontal="center" vertical="center"/>
    </xf>
    <xf numFmtId="44" fontId="76" fillId="0" borderId="13" xfId="0" applyNumberFormat="1" applyFont="1" applyFill="1" applyBorder="1" applyAlignment="1">
      <alignment horizontal="center" vertical="center" wrapText="1"/>
    </xf>
    <xf numFmtId="44" fontId="76" fillId="0" borderId="10" xfId="0" applyNumberFormat="1" applyFont="1" applyFill="1" applyBorder="1" applyAlignment="1">
      <alignment horizontal="center" vertical="center" wrapText="1"/>
    </xf>
    <xf numFmtId="44" fontId="76" fillId="0" borderId="13" xfId="47" applyNumberFormat="1" applyFont="1" applyFill="1" applyBorder="1" applyAlignment="1">
      <alignment horizontal="center" vertical="center"/>
    </xf>
    <xf numFmtId="44" fontId="76" fillId="0" borderId="10" xfId="47" applyNumberFormat="1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2" fontId="76" fillId="0" borderId="13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44" fontId="76" fillId="0" borderId="11" xfId="47" applyNumberFormat="1" applyFont="1" applyFill="1" applyBorder="1" applyAlignment="1">
      <alignment horizontal="center" vertical="center"/>
    </xf>
    <xf numFmtId="44" fontId="76" fillId="0" borderId="11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 wrapText="1"/>
    </xf>
    <xf numFmtId="186" fontId="7" fillId="33" borderId="20" xfId="47" applyNumberFormat="1" applyFont="1" applyFill="1" applyBorder="1" applyAlignment="1">
      <alignment horizontal="center" vertical="center"/>
    </xf>
    <xf numFmtId="186" fontId="7" fillId="33" borderId="25" xfId="47" applyNumberFormat="1" applyFont="1" applyFill="1" applyBorder="1" applyAlignment="1">
      <alignment horizontal="center" vertical="center"/>
    </xf>
    <xf numFmtId="186" fontId="7" fillId="33" borderId="12" xfId="47" applyNumberFormat="1" applyFont="1" applyFill="1" applyBorder="1" applyAlignment="1">
      <alignment horizontal="center" vertical="center"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25" xfId="60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0" fontId="76" fillId="0" borderId="11" xfId="0" applyFont="1" applyFill="1" applyBorder="1" applyAlignment="1">
      <alignment horizontal="left" vertical="center"/>
    </xf>
    <xf numFmtId="169" fontId="6" fillId="0" borderId="0" xfId="47" applyFont="1" applyFill="1" applyBorder="1" applyAlignment="1">
      <alignment horizontal="center" vertical="center" wrapText="1"/>
    </xf>
    <xf numFmtId="0" fontId="6" fillId="0" borderId="11" xfId="60" applyFont="1" applyFill="1" applyBorder="1" applyAlignment="1">
      <alignment horizontal="center" vertical="center"/>
      <protection/>
    </xf>
    <xf numFmtId="0" fontId="12" fillId="33" borderId="11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 wrapText="1"/>
    </xf>
    <xf numFmtId="169" fontId="78" fillId="0" borderId="0" xfId="47" applyFont="1" applyFill="1" applyBorder="1" applyAlignment="1">
      <alignment horizontal="center" vertical="center" wrapText="1"/>
    </xf>
    <xf numFmtId="0" fontId="6" fillId="33" borderId="11" xfId="60" applyFont="1" applyFill="1" applyBorder="1" applyAlignment="1">
      <alignment horizontal="center"/>
      <protection/>
    </xf>
    <xf numFmtId="0" fontId="13" fillId="33" borderId="11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justify" vertical="center" wrapText="1"/>
      <protection/>
    </xf>
    <xf numFmtId="0" fontId="83" fillId="0" borderId="20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9" fillId="0" borderId="11" xfId="59" applyFont="1" applyFill="1" applyBorder="1" applyAlignment="1">
      <alignment horizontal="center" vertical="center" wrapText="1"/>
      <protection/>
    </xf>
    <xf numFmtId="2" fontId="76" fillId="0" borderId="11" xfId="0" applyNumberFormat="1" applyFont="1" applyFill="1" applyBorder="1" applyAlignment="1">
      <alignment horizontal="center" vertical="center" wrapText="1"/>
    </xf>
    <xf numFmtId="43" fontId="9" fillId="0" borderId="13" xfId="77" applyFont="1" applyFill="1" applyBorder="1" applyAlignment="1">
      <alignment horizontal="center" vertical="center" wrapText="1"/>
    </xf>
    <xf numFmtId="43" fontId="9" fillId="0" borderId="10" xfId="77" applyFont="1" applyFill="1" applyBorder="1" applyAlignment="1">
      <alignment horizontal="center" vertical="center" wrapText="1"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vertical="center" wrapText="1"/>
      <protection/>
    </xf>
    <xf numFmtId="0" fontId="7" fillId="0" borderId="30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31" xfId="60" applyFont="1" applyFill="1" applyBorder="1" applyAlignment="1">
      <alignment horizontal="center" vertical="center" wrapText="1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11" fillId="33" borderId="11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13" fillId="33" borderId="11" xfId="60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6" borderId="11" xfId="60" applyFont="1" applyFill="1" applyBorder="1" applyAlignment="1">
      <alignment horizontal="right" vertical="center"/>
      <protection/>
    </xf>
    <xf numFmtId="49" fontId="9" fillId="0" borderId="28" xfId="60" applyNumberFormat="1" applyFont="1" applyFill="1" applyBorder="1" applyAlignment="1">
      <alignment horizontal="center" vertical="center" wrapText="1"/>
      <protection/>
    </xf>
    <xf numFmtId="49" fontId="9" fillId="0" borderId="10" xfId="60" applyNumberFormat="1" applyFont="1" applyFill="1" applyBorder="1" applyAlignment="1">
      <alignment horizontal="center" vertical="center" wrapText="1"/>
      <protection/>
    </xf>
    <xf numFmtId="2" fontId="9" fillId="0" borderId="28" xfId="60" applyNumberFormat="1" applyFont="1" applyFill="1" applyBorder="1" applyAlignment="1">
      <alignment horizontal="left" vertical="center" wrapText="1"/>
      <protection/>
    </xf>
    <xf numFmtId="2" fontId="9" fillId="0" borderId="10" xfId="60" applyNumberFormat="1" applyFont="1" applyFill="1" applyBorder="1" applyAlignment="1">
      <alignment horizontal="left" vertical="center" wrapText="1"/>
      <protection/>
    </xf>
    <xf numFmtId="0" fontId="8" fillId="36" borderId="29" xfId="60" applyFont="1" applyFill="1" applyBorder="1" applyAlignment="1">
      <alignment horizontal="center" vertical="center"/>
      <protection/>
    </xf>
    <xf numFmtId="0" fontId="8" fillId="36" borderId="21" xfId="60" applyFont="1" applyFill="1" applyBorder="1" applyAlignment="1">
      <alignment horizontal="center" vertical="center"/>
      <protection/>
    </xf>
    <xf numFmtId="171" fontId="8" fillId="36" borderId="11" xfId="60" applyNumberFormat="1" applyFont="1" applyFill="1" applyBorder="1" applyAlignment="1">
      <alignment horizontal="center" vertical="center"/>
      <protection/>
    </xf>
    <xf numFmtId="2" fontId="9" fillId="0" borderId="13" xfId="60" applyNumberFormat="1" applyFont="1" applyFill="1" applyBorder="1" applyAlignment="1">
      <alignment horizontal="left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/>
      <protection/>
    </xf>
    <xf numFmtId="49" fontId="9" fillId="0" borderId="13" xfId="60" applyNumberFormat="1" applyFont="1" applyFill="1" applyBorder="1" applyAlignment="1">
      <alignment horizontal="center" vertical="center" wrapText="1"/>
      <protection/>
    </xf>
    <xf numFmtId="0" fontId="8" fillId="36" borderId="11" xfId="60" applyFont="1" applyFill="1" applyBorder="1" applyAlignment="1">
      <alignment horizontal="center" vertical="center"/>
      <protection/>
    </xf>
    <xf numFmtId="171" fontId="8" fillId="36" borderId="13" xfId="60" applyNumberFormat="1" applyFont="1" applyFill="1" applyBorder="1" applyAlignment="1">
      <alignment horizontal="center" vertical="center" wrapText="1"/>
      <protection/>
    </xf>
    <xf numFmtId="171" fontId="8" fillId="36" borderId="10" xfId="60" applyNumberFormat="1" applyFont="1" applyFill="1" applyBorder="1" applyAlignment="1">
      <alignment horizontal="center" vertical="center" wrapText="1"/>
      <protection/>
    </xf>
    <xf numFmtId="0" fontId="75" fillId="40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2" fontId="77" fillId="0" borderId="11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right" vertical="top"/>
    </xf>
    <xf numFmtId="2" fontId="77" fillId="40" borderId="11" xfId="0" applyNumberFormat="1" applyFont="1" applyFill="1" applyBorder="1" applyAlignment="1">
      <alignment horizontal="center" vertical="top"/>
    </xf>
    <xf numFmtId="0" fontId="77" fillId="40" borderId="11" xfId="0" applyFont="1" applyFill="1" applyBorder="1" applyAlignment="1">
      <alignment horizontal="center" vertical="top"/>
    </xf>
    <xf numFmtId="0" fontId="77" fillId="0" borderId="27" xfId="0" applyFont="1" applyBorder="1" applyAlignment="1">
      <alignment horizontal="center" vertical="top"/>
    </xf>
    <xf numFmtId="0" fontId="77" fillId="0" borderId="0" xfId="0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/>
    </xf>
    <xf numFmtId="2" fontId="77" fillId="40" borderId="20" xfId="0" applyNumberFormat="1" applyFont="1" applyFill="1" applyBorder="1" applyAlignment="1">
      <alignment horizontal="center" vertical="center"/>
    </xf>
    <xf numFmtId="0" fontId="77" fillId="40" borderId="25" xfId="0" applyFont="1" applyFill="1" applyBorder="1" applyAlignment="1">
      <alignment horizontal="center" vertical="center"/>
    </xf>
    <xf numFmtId="0" fontId="77" fillId="40" borderId="12" xfId="0" applyFont="1" applyFill="1" applyBorder="1" applyAlignment="1">
      <alignment horizontal="center" vertical="center"/>
    </xf>
    <xf numFmtId="0" fontId="77" fillId="40" borderId="20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top"/>
    </xf>
    <xf numFmtId="0" fontId="75" fillId="40" borderId="11" xfId="0" applyFont="1" applyFill="1" applyBorder="1" applyAlignment="1">
      <alignment horizontal="center" vertical="top" wrapText="1"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49" fontId="5" fillId="37" borderId="20" xfId="55" applyNumberFormat="1" applyFont="1" applyFill="1" applyBorder="1" applyAlignment="1">
      <alignment horizontal="center" vertical="center"/>
      <protection/>
    </xf>
    <xf numFmtId="49" fontId="5" fillId="37" borderId="25" xfId="55" applyNumberFormat="1" applyFont="1" applyFill="1" applyBorder="1" applyAlignment="1">
      <alignment horizontal="center" vertical="center"/>
      <protection/>
    </xf>
    <xf numFmtId="49" fontId="5" fillId="37" borderId="12" xfId="55" applyNumberFormat="1" applyFont="1" applyFill="1" applyBorder="1" applyAlignment="1">
      <alignment horizontal="center" vertical="center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5" fillId="0" borderId="11" xfId="79" applyNumberFormat="1" applyFont="1" applyFill="1" applyBorder="1" applyAlignment="1">
      <alignment horizontal="center" vertical="center" wrapText="1"/>
    </xf>
    <xf numFmtId="0" fontId="2" fillId="0" borderId="11" xfId="79" applyNumberFormat="1" applyFont="1" applyFill="1" applyBorder="1" applyAlignment="1">
      <alignment horizontal="center" vertical="center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3" xfId="49"/>
    <cellStyle name="Moeda 3 2" xfId="50"/>
    <cellStyle name="Neutra" xfId="51"/>
    <cellStyle name="Normal 10 2" xfId="52"/>
    <cellStyle name="Normal 10 4" xfId="53"/>
    <cellStyle name="Normal 2" xfId="54"/>
    <cellStyle name="Normal 2 2 2" xfId="55"/>
    <cellStyle name="Normal 6" xfId="56"/>
    <cellStyle name="Normal 61" xfId="57"/>
    <cellStyle name="Normal 61 2 2" xfId="58"/>
    <cellStyle name="Normal_CUSTOS RESUMO" xfId="59"/>
    <cellStyle name="Normal_planilha orçamentária PORTO BELO 2 - COMPLETA" xfId="60"/>
    <cellStyle name="Nota" xfId="61"/>
    <cellStyle name="Percent" xfId="62"/>
    <cellStyle name="Porcentagem 2" xfId="63"/>
    <cellStyle name="Porcentagem 2 9" xfId="64"/>
    <cellStyle name="Porcentagem_planilha orçamentária PORTO BELO 2 - COMPLETA" xfId="65"/>
    <cellStyle name="Saída" xfId="66"/>
    <cellStyle name="Comma [0]" xfId="67"/>
    <cellStyle name="Separador de milhares_planilha orçamentária PORTO BELO 2 - COMPLETA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Vírgula 2" xfId="78"/>
    <cellStyle name="Vírgula 4" xfId="79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00B050"/>
      </font>
      <fill>
        <patternFill>
          <bgColor theme="6" tint="0.5999600291252136"/>
        </patternFill>
      </fill>
    </dxf>
    <dxf>
      <font>
        <color theme="3" tint="0.3999499976634979"/>
      </font>
      <fill>
        <patternFill>
          <bgColor theme="3" tint="0.7999799847602844"/>
        </patternFill>
      </fill>
    </dxf>
    <dxf>
      <font>
        <color rgb="FFFFC000"/>
      </font>
      <fill>
        <patternFill>
          <bgColor rgb="FFFFFF99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3" tint="0.3999499976634979"/>
      </font>
      <fill>
        <patternFill>
          <bgColor theme="3" tint="0.7999799847602844"/>
        </patternFill>
      </fill>
    </dxf>
    <dxf>
      <font>
        <color rgb="FFFFC000"/>
      </font>
      <fill>
        <patternFill>
          <bgColor rgb="FFFFFF99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3" tint="0.3999499976634979"/>
      </font>
      <fill>
        <patternFill>
          <bgColor theme="3" tint="0.7999799847602844"/>
        </patternFill>
      </fill>
    </dxf>
    <dxf>
      <font>
        <color rgb="FFFFC000"/>
      </font>
      <fill>
        <patternFill>
          <bgColor rgb="FFFFFF99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3" tint="0.3999499976634979"/>
      </font>
      <fill>
        <patternFill>
          <bgColor theme="3" tint="0.7999799847602844"/>
        </patternFill>
      </fill>
    </dxf>
    <dxf>
      <font>
        <color rgb="FFFFC000"/>
      </font>
      <fill>
        <patternFill>
          <bgColor rgb="FFFFFF9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C000"/>
      </font>
      <fill>
        <patternFill>
          <bgColor rgb="FFFFFF99"/>
        </patternFill>
      </fill>
      <border/>
    </dxf>
    <dxf>
      <font>
        <color theme="3" tint="0.3999499976634979"/>
      </font>
      <fill>
        <patternFill>
          <bgColor theme="3" tint="0.7999799847602844"/>
        </patternFill>
      </fill>
      <border/>
    </dxf>
    <dxf>
      <font>
        <color rgb="FF00B050"/>
      </font>
      <fill>
        <patternFill>
          <bgColor theme="6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47625</xdr:rowOff>
    </xdr:from>
    <xdr:to>
      <xdr:col>1</xdr:col>
      <xdr:colOff>723900</xdr:colOff>
      <xdr:row>1</xdr:row>
      <xdr:rowOff>676275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57150</xdr:rowOff>
    </xdr:from>
    <xdr:to>
      <xdr:col>2</xdr:col>
      <xdr:colOff>219075</xdr:colOff>
      <xdr:row>1</xdr:row>
      <xdr:rowOff>666750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409575</xdr:colOff>
      <xdr:row>0</xdr:row>
      <xdr:rowOff>838200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771525</xdr:colOff>
      <xdr:row>1</xdr:row>
      <xdr:rowOff>438150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38"/>
  <sheetViews>
    <sheetView showGridLines="0" tabSelected="1" view="pageBreakPreview" zoomScale="85" zoomScaleNormal="80" zoomScaleSheetLayoutView="85" workbookViewId="0" topLeftCell="A1">
      <pane xSplit="2" topLeftCell="C1" activePane="topRight" state="frozen"/>
      <selection pane="topLeft" activeCell="A1" sqref="A1"/>
      <selection pane="topRight" activeCell="L11" sqref="L11"/>
    </sheetView>
  </sheetViews>
  <sheetFormatPr defaultColWidth="9.140625" defaultRowHeight="15"/>
  <cols>
    <col min="1" max="1" width="2.7109375" style="1" customWidth="1"/>
    <col min="2" max="2" width="11.57421875" style="12" bestFit="1" customWidth="1"/>
    <col min="3" max="3" width="13.421875" style="34" bestFit="1" customWidth="1"/>
    <col min="4" max="4" width="14.8515625" style="3" bestFit="1" customWidth="1"/>
    <col min="5" max="5" width="67.7109375" style="4" customWidth="1"/>
    <col min="6" max="6" width="11.28125" style="33" bestFit="1" customWidth="1"/>
    <col min="7" max="7" width="17.140625" style="5" customWidth="1"/>
    <col min="8" max="8" width="16.57421875" style="30" customWidth="1"/>
    <col min="9" max="9" width="21.140625" style="31" bestFit="1" customWidth="1"/>
    <col min="10" max="10" width="3.140625" style="31" customWidth="1"/>
    <col min="11" max="11" width="10.00390625" style="157" customWidth="1"/>
    <col min="12" max="12" width="15.421875" style="168" bestFit="1" customWidth="1"/>
    <col min="13" max="13" width="18.421875" style="6" bestFit="1" customWidth="1"/>
    <col min="14" max="14" width="14.7109375" style="6" customWidth="1"/>
    <col min="15" max="15" width="19.00390625" style="1" customWidth="1"/>
    <col min="16" max="17" width="15.28125" style="1" customWidth="1"/>
    <col min="18" max="16384" width="9.140625" style="1" customWidth="1"/>
  </cols>
  <sheetData>
    <row r="1" spans="2:14" s="2" customFormat="1" ht="18.75">
      <c r="B1" s="49"/>
      <c r="C1" s="50"/>
      <c r="D1" s="3"/>
      <c r="E1" s="4"/>
      <c r="F1" s="33"/>
      <c r="G1" s="5"/>
      <c r="H1" s="31"/>
      <c r="I1" s="31"/>
      <c r="J1" s="31"/>
      <c r="K1" s="157"/>
      <c r="L1" s="168"/>
      <c r="M1" s="6"/>
      <c r="N1" s="6"/>
    </row>
    <row r="2" spans="2:14" s="2" customFormat="1" ht="54" customHeight="1">
      <c r="B2" s="284" t="s">
        <v>25</v>
      </c>
      <c r="C2" s="284"/>
      <c r="D2" s="284"/>
      <c r="E2" s="284"/>
      <c r="F2" s="284"/>
      <c r="G2" s="284"/>
      <c r="H2" s="284"/>
      <c r="I2" s="284"/>
      <c r="J2" s="47"/>
      <c r="K2" s="158"/>
      <c r="L2" s="169"/>
      <c r="M2" s="48"/>
      <c r="N2" s="48"/>
    </row>
    <row r="3" spans="2:15" s="2" customFormat="1" ht="21.75" customHeight="1">
      <c r="B3" s="283" t="s">
        <v>111</v>
      </c>
      <c r="C3" s="283"/>
      <c r="D3" s="283"/>
      <c r="E3" s="283"/>
      <c r="F3" s="283"/>
      <c r="G3" s="283"/>
      <c r="H3" s="283"/>
      <c r="I3" s="283"/>
      <c r="J3" s="41"/>
      <c r="K3" s="159"/>
      <c r="L3" s="170"/>
      <c r="M3" s="21"/>
      <c r="N3" s="21"/>
      <c r="O3" s="7"/>
    </row>
    <row r="4" spans="2:15" s="2" customFormat="1" ht="9" customHeight="1">
      <c r="B4" s="283"/>
      <c r="C4" s="283"/>
      <c r="D4" s="283"/>
      <c r="E4" s="283"/>
      <c r="F4" s="283"/>
      <c r="G4" s="283"/>
      <c r="H4" s="283"/>
      <c r="I4" s="283"/>
      <c r="J4" s="41"/>
      <c r="K4" s="159"/>
      <c r="L4" s="170"/>
      <c r="M4" s="21"/>
      <c r="N4" s="21"/>
      <c r="O4" s="7"/>
    </row>
    <row r="5" spans="2:15" s="2" customFormat="1" ht="18.75" customHeight="1">
      <c r="B5" s="292" t="s">
        <v>120</v>
      </c>
      <c r="C5" s="292"/>
      <c r="D5" s="292"/>
      <c r="E5" s="292"/>
      <c r="F5" s="292"/>
      <c r="G5" s="290" t="s">
        <v>12</v>
      </c>
      <c r="H5" s="290"/>
      <c r="I5" s="290"/>
      <c r="J5" s="42"/>
      <c r="K5" s="160"/>
      <c r="L5" s="171"/>
      <c r="M5" s="22"/>
      <c r="N5" s="22"/>
      <c r="O5" s="8"/>
    </row>
    <row r="6" spans="2:15" s="2" customFormat="1" ht="34.5" customHeight="1">
      <c r="B6" s="292"/>
      <c r="C6" s="292"/>
      <c r="D6" s="292"/>
      <c r="E6" s="292"/>
      <c r="F6" s="292"/>
      <c r="G6" s="291" t="s">
        <v>126</v>
      </c>
      <c r="H6" s="291"/>
      <c r="I6" s="291"/>
      <c r="J6" s="43"/>
      <c r="K6" s="160"/>
      <c r="L6" s="171"/>
      <c r="M6" s="22"/>
      <c r="N6" s="22"/>
      <c r="O6" s="8"/>
    </row>
    <row r="7" spans="2:15" s="2" customFormat="1" ht="19.5" customHeight="1">
      <c r="B7" s="278" t="s">
        <v>84</v>
      </c>
      <c r="C7" s="279"/>
      <c r="D7" s="279"/>
      <c r="E7" s="279"/>
      <c r="F7" s="280"/>
      <c r="G7" s="293" t="s">
        <v>41</v>
      </c>
      <c r="H7" s="294"/>
      <c r="I7" s="112">
        <v>0.2332</v>
      </c>
      <c r="K7" s="161"/>
      <c r="L7" s="172"/>
      <c r="M7" s="23"/>
      <c r="N7" s="23"/>
      <c r="O7" s="9"/>
    </row>
    <row r="8" spans="2:15" s="2" customFormat="1" ht="24" customHeight="1">
      <c r="B8" s="285" t="s">
        <v>40</v>
      </c>
      <c r="C8" s="286"/>
      <c r="D8" s="286"/>
      <c r="E8" s="286"/>
      <c r="F8" s="287"/>
      <c r="G8" s="275">
        <f>I55</f>
        <v>3588503.7600000002</v>
      </c>
      <c r="H8" s="276"/>
      <c r="I8" s="277"/>
      <c r="J8" s="44"/>
      <c r="K8" s="282"/>
      <c r="L8" s="282"/>
      <c r="M8" s="24"/>
      <c r="N8" s="24"/>
      <c r="O8" s="9"/>
    </row>
    <row r="9" spans="2:14" s="56" customFormat="1" ht="15.75">
      <c r="B9" s="88" t="s">
        <v>27</v>
      </c>
      <c r="C9" s="88" t="s">
        <v>28</v>
      </c>
      <c r="D9" s="88" t="s">
        <v>29</v>
      </c>
      <c r="E9" s="88" t="s">
        <v>36</v>
      </c>
      <c r="F9" s="88" t="s">
        <v>39</v>
      </c>
      <c r="G9" s="89" t="s">
        <v>32</v>
      </c>
      <c r="H9" s="90" t="s">
        <v>37</v>
      </c>
      <c r="I9" s="90" t="s">
        <v>38</v>
      </c>
      <c r="J9" s="38"/>
      <c r="K9" s="162"/>
      <c r="L9" s="173"/>
      <c r="M9" s="62"/>
      <c r="N9" s="62"/>
    </row>
    <row r="10" spans="2:14" s="56" customFormat="1" ht="15.75">
      <c r="B10" s="91">
        <f>'M.C'!B10</f>
        <v>1</v>
      </c>
      <c r="C10" s="91"/>
      <c r="D10" s="92"/>
      <c r="E10" s="93" t="str">
        <f>'M.C'!E10</f>
        <v>Canteiro de Obras</v>
      </c>
      <c r="F10" s="92"/>
      <c r="G10" s="92"/>
      <c r="H10" s="92"/>
      <c r="I10" s="92"/>
      <c r="J10" s="55"/>
      <c r="K10" s="163"/>
      <c r="L10" s="174"/>
      <c r="M10" s="63"/>
      <c r="N10" s="63"/>
    </row>
    <row r="11" spans="2:17" s="56" customFormat="1" ht="39.75" customHeight="1">
      <c r="B11" s="94" t="str">
        <f>'M.C'!B11</f>
        <v>1.1</v>
      </c>
      <c r="C11" s="202" t="str">
        <f>'M.C'!C11</f>
        <v>DER</v>
      </c>
      <c r="D11" s="95">
        <f>'M.C'!D11</f>
        <v>41500</v>
      </c>
      <c r="E11" s="96" t="str">
        <f>'M.C'!E11</f>
        <v>Placa de obra nas dimensões de 3,0 x 6,0 m, padrão DER-ES</v>
      </c>
      <c r="F11" s="97" t="str">
        <f>'M.C'!F11</f>
        <v>m²</v>
      </c>
      <c r="G11" s="98">
        <f>'M.C'!G11</f>
        <v>16</v>
      </c>
      <c r="H11" s="99">
        <v>353.21</v>
      </c>
      <c r="I11" s="100">
        <f aca="true" t="shared" si="0" ref="I11:I17">ROUND(G11*H11,2)</f>
        <v>5651.36</v>
      </c>
      <c r="J11" s="83"/>
      <c r="K11" s="181"/>
      <c r="L11" s="179"/>
      <c r="M11" s="180"/>
      <c r="N11" s="64"/>
      <c r="P11" s="64"/>
      <c r="Q11" s="64"/>
    </row>
    <row r="12" spans="2:17" s="56" customFormat="1" ht="39.75" customHeight="1">
      <c r="B12" s="94" t="str">
        <f>'M.C'!B12</f>
        <v>1.2</v>
      </c>
      <c r="C12" s="202" t="str">
        <f>'M.C'!C12</f>
        <v>DER</v>
      </c>
      <c r="D12" s="95">
        <f>'M.C'!D12</f>
        <v>41579</v>
      </c>
      <c r="E12" s="96" t="str">
        <f>'M.C'!E12</f>
        <v>Aluguel de container para almoxarifado</v>
      </c>
      <c r="F12" s="97" t="str">
        <f>'M.C'!F12</f>
        <v>mês</v>
      </c>
      <c r="G12" s="98">
        <f>'M.C'!G12</f>
        <v>10</v>
      </c>
      <c r="H12" s="99">
        <v>652.36</v>
      </c>
      <c r="I12" s="100">
        <f t="shared" si="0"/>
        <v>6523.6</v>
      </c>
      <c r="J12" s="83"/>
      <c r="K12" s="181"/>
      <c r="L12" s="179"/>
      <c r="M12" s="180"/>
      <c r="N12" s="64"/>
      <c r="P12" s="64"/>
      <c r="Q12" s="64"/>
    </row>
    <row r="13" spans="2:17" s="56" customFormat="1" ht="49.5" customHeight="1">
      <c r="B13" s="94" t="str">
        <f>'M.C'!B13</f>
        <v>1.3</v>
      </c>
      <c r="C13" s="202" t="str">
        <f>'M.C'!C13</f>
        <v>DER</v>
      </c>
      <c r="D13" s="95">
        <f>'M.C'!D13</f>
        <v>41578</v>
      </c>
      <c r="E13" s="96" t="str">
        <f>'M.C'!E13</f>
        <v>Aluguel de container p/ escritório c/ ar condicionado e banheiro, isolam.térmico e acústico, 2 luminárias, janela de vidro, tomada p/ comput. e telef.</v>
      </c>
      <c r="F13" s="97" t="str">
        <f>'M.C'!F13</f>
        <v>mês</v>
      </c>
      <c r="G13" s="98">
        <f>'M.C'!G13</f>
        <v>10</v>
      </c>
      <c r="H13" s="99">
        <v>970.93</v>
      </c>
      <c r="I13" s="100">
        <f t="shared" si="0"/>
        <v>9709.3</v>
      </c>
      <c r="J13" s="83"/>
      <c r="K13" s="181"/>
      <c r="L13" s="179"/>
      <c r="M13" s="180"/>
      <c r="N13" s="64"/>
      <c r="P13" s="64"/>
      <c r="Q13" s="64"/>
    </row>
    <row r="14" spans="2:17" s="56" customFormat="1" ht="39.75" customHeight="1">
      <c r="B14" s="94" t="str">
        <f>'M.C'!B14</f>
        <v>1.4</v>
      </c>
      <c r="C14" s="202" t="str">
        <f>'M.C'!C14</f>
        <v>DER</v>
      </c>
      <c r="D14" s="95">
        <f>'M.C'!D14</f>
        <v>41497</v>
      </c>
      <c r="E14" s="96" t="str">
        <f>'M.C'!E14</f>
        <v>Mobilização e desmobilização de container acima de 150 km</v>
      </c>
      <c r="F14" s="97" t="str">
        <f>'M.C'!F14</f>
        <v>Und.</v>
      </c>
      <c r="G14" s="98">
        <f>'M.C'!G14</f>
        <v>2</v>
      </c>
      <c r="H14" s="99">
        <v>3914.52</v>
      </c>
      <c r="I14" s="100">
        <f t="shared" si="0"/>
        <v>7829.04</v>
      </c>
      <c r="J14" s="83"/>
      <c r="K14" s="181"/>
      <c r="L14" s="179"/>
      <c r="M14" s="180"/>
      <c r="N14" s="64"/>
      <c r="P14" s="64"/>
      <c r="Q14" s="64"/>
    </row>
    <row r="15" spans="2:17" s="56" customFormat="1" ht="49.5" customHeight="1">
      <c r="B15" s="94" t="str">
        <f>'M.C'!B15</f>
        <v>1.5</v>
      </c>
      <c r="C15" s="202" t="str">
        <f>'M.C'!C15</f>
        <v>DER</v>
      </c>
      <c r="D15" s="95">
        <f>'M.C'!D15</f>
        <v>41501</v>
      </c>
      <c r="E15" s="96" t="str">
        <f>'M.C'!E15</f>
        <v>Rede de água c/ padrão de entrada d'água diâm. 3/4" conf. CESAN, incl. tubos e conexões p/ aliment., distrib., extravas. e limp., cons. o padrão a 25m</v>
      </c>
      <c r="F15" s="97" t="str">
        <f>'M.C'!F15</f>
        <v>m</v>
      </c>
      <c r="G15" s="98">
        <f>'M.C'!G15</f>
        <v>20</v>
      </c>
      <c r="H15" s="99">
        <v>52.13</v>
      </c>
      <c r="I15" s="100">
        <f t="shared" si="0"/>
        <v>1042.6</v>
      </c>
      <c r="J15" s="83"/>
      <c r="K15" s="181"/>
      <c r="L15" s="179"/>
      <c r="M15" s="180"/>
      <c r="N15" s="64"/>
      <c r="P15" s="64"/>
      <c r="Q15" s="64"/>
    </row>
    <row r="16" spans="2:17" s="56" customFormat="1" ht="49.5" customHeight="1">
      <c r="B16" s="94" t="str">
        <f>'M.C'!B16</f>
        <v>1.6</v>
      </c>
      <c r="C16" s="202" t="str">
        <f>'M.C'!C16</f>
        <v>DER</v>
      </c>
      <c r="D16" s="95">
        <f>'M.C'!D16</f>
        <v>41503</v>
      </c>
      <c r="E16" s="96" t="str">
        <f>'M.C'!E16</f>
        <v>Rede de luz, incl. padrão entr. energia trifás. cabo ligação até barracões, quadro distrib., disj. E chave de força, cons. 20m entre padrão entr.e QDG</v>
      </c>
      <c r="F16" s="97" t="str">
        <f>'M.C'!F16</f>
        <v>m</v>
      </c>
      <c r="G16" s="98">
        <f>'M.C'!G16</f>
        <v>20</v>
      </c>
      <c r="H16" s="99">
        <v>752.78</v>
      </c>
      <c r="I16" s="100">
        <f t="shared" si="0"/>
        <v>15055.6</v>
      </c>
      <c r="J16" s="83"/>
      <c r="K16" s="181"/>
      <c r="L16" s="179"/>
      <c r="M16" s="180"/>
      <c r="N16" s="64"/>
      <c r="P16" s="64"/>
      <c r="Q16" s="64"/>
    </row>
    <row r="17" spans="2:17" s="56" customFormat="1" ht="39.75" customHeight="1">
      <c r="B17" s="94" t="str">
        <f>'M.C'!B17</f>
        <v>1.7</v>
      </c>
      <c r="C17" s="202" t="str">
        <f>'M.C'!C17</f>
        <v>DER</v>
      </c>
      <c r="D17" s="95">
        <f>'M.C'!D17</f>
        <v>41499</v>
      </c>
      <c r="E17" s="96" t="str">
        <f>'M.C'!E17</f>
        <v>Rede de esgoto, contendo fossa e filtro, incl. tubos e conexões de ligação entre caixas, considerando distância de 25m</v>
      </c>
      <c r="F17" s="97" t="str">
        <f>'M.C'!F17</f>
        <v>m</v>
      </c>
      <c r="G17" s="98">
        <f>'M.C'!G17</f>
        <v>15</v>
      </c>
      <c r="H17" s="99">
        <v>418.96</v>
      </c>
      <c r="I17" s="100">
        <f t="shared" si="0"/>
        <v>6284.4</v>
      </c>
      <c r="J17" s="83"/>
      <c r="K17" s="181"/>
      <c r="L17" s="179"/>
      <c r="M17" s="180"/>
      <c r="N17" s="64"/>
      <c r="P17" s="64"/>
      <c r="Q17" s="64"/>
    </row>
    <row r="18" spans="2:17" s="66" customFormat="1" ht="15.75">
      <c r="B18" s="101"/>
      <c r="C18" s="102"/>
      <c r="D18" s="102"/>
      <c r="E18" s="101" t="s">
        <v>90</v>
      </c>
      <c r="F18" s="102"/>
      <c r="G18" s="102"/>
      <c r="H18" s="126"/>
      <c r="I18" s="124">
        <f>SUBTOTAL(9,I11:I17)</f>
        <v>52095.9</v>
      </c>
      <c r="J18" s="57"/>
      <c r="K18" s="182"/>
      <c r="L18" s="183"/>
      <c r="M18" s="184"/>
      <c r="N18" s="65"/>
      <c r="P18" s="65"/>
      <c r="Q18" s="65"/>
    </row>
    <row r="19" spans="2:17" s="59" customFormat="1" ht="15.75">
      <c r="B19" s="91">
        <f>'M.C'!B19</f>
        <v>2</v>
      </c>
      <c r="C19" s="91"/>
      <c r="D19" s="92"/>
      <c r="E19" s="93" t="str">
        <f>'M.C'!E19</f>
        <v>Pavimentação</v>
      </c>
      <c r="F19" s="104"/>
      <c r="G19" s="104"/>
      <c r="H19" s="127"/>
      <c r="I19" s="125"/>
      <c r="J19" s="61"/>
      <c r="K19" s="164"/>
      <c r="L19" s="175"/>
      <c r="M19" s="64"/>
      <c r="N19" s="64"/>
      <c r="P19" s="64"/>
      <c r="Q19" s="64"/>
    </row>
    <row r="20" spans="2:17" s="56" customFormat="1" ht="39.75" customHeight="1">
      <c r="B20" s="94" t="str">
        <f>'M.C'!B20</f>
        <v>2.1</v>
      </c>
      <c r="C20" s="202" t="str">
        <f>'M.C'!C20</f>
        <v>DER</v>
      </c>
      <c r="D20" s="95">
        <f>'M.C'!D20</f>
        <v>40106</v>
      </c>
      <c r="E20" s="96" t="str">
        <f>'M.C'!E20</f>
        <v>Escavação, carga e transporte de material de 1º categoria</v>
      </c>
      <c r="F20" s="97" t="str">
        <f>'M.C'!F20</f>
        <v>m³</v>
      </c>
      <c r="G20" s="98">
        <f>'M.C'!G20</f>
        <v>4497.97</v>
      </c>
      <c r="H20" s="99">
        <v>13.86</v>
      </c>
      <c r="I20" s="100">
        <f>ROUND(G20*H20,2)</f>
        <v>62341.86</v>
      </c>
      <c r="J20" s="83"/>
      <c r="K20" s="181"/>
      <c r="L20" s="179"/>
      <c r="M20" s="180"/>
      <c r="N20" s="64"/>
      <c r="P20" s="64"/>
      <c r="Q20" s="64"/>
    </row>
    <row r="21" spans="2:17" s="56" customFormat="1" ht="39.75" customHeight="1">
      <c r="B21" s="94" t="str">
        <f>'M.C'!B21</f>
        <v>2.2</v>
      </c>
      <c r="C21" s="202" t="str">
        <f>'M.C'!C21</f>
        <v>DER</v>
      </c>
      <c r="D21" s="95">
        <f>'M.C'!D21</f>
        <v>43335</v>
      </c>
      <c r="E21" s="96" t="str">
        <f>'M.C'!E21</f>
        <v>Espalhamento / regularização / compactação de material em bota-fora</v>
      </c>
      <c r="F21" s="97" t="str">
        <f>'M.C'!F21</f>
        <v>m³</v>
      </c>
      <c r="G21" s="98">
        <f>'M.C'!G21</f>
        <v>4497.97</v>
      </c>
      <c r="H21" s="99">
        <v>3</v>
      </c>
      <c r="I21" s="100">
        <f>ROUND(G21*H21,2)</f>
        <v>13493.91</v>
      </c>
      <c r="J21" s="83"/>
      <c r="K21" s="181"/>
      <c r="L21" s="179"/>
      <c r="M21" s="180"/>
      <c r="N21" s="64"/>
      <c r="P21" s="64"/>
      <c r="Q21" s="64"/>
    </row>
    <row r="22" spans="2:17" s="59" customFormat="1" ht="19.5" customHeight="1">
      <c r="B22" s="273" t="str">
        <f>'M.C'!B22</f>
        <v>2.3</v>
      </c>
      <c r="C22" s="273" t="str">
        <f>'M.C'!C22</f>
        <v>DER</v>
      </c>
      <c r="D22" s="273">
        <f>'M.C'!D22</f>
        <v>40754</v>
      </c>
      <c r="E22" s="281" t="str">
        <f>'M.C'!E22</f>
        <v>Regularização e compactação do sub-leito (100% P.I.) H = 0,20 m </v>
      </c>
      <c r="F22" s="273" t="str">
        <f>'M.C'!F22</f>
        <v>m²</v>
      </c>
      <c r="G22" s="273">
        <f>'M.C'!G22</f>
        <v>14603.96</v>
      </c>
      <c r="H22" s="271">
        <v>1.5</v>
      </c>
      <c r="I22" s="272">
        <f>ROUND(G22*H22,2)</f>
        <v>21905.94</v>
      </c>
      <c r="J22" s="84"/>
      <c r="K22" s="164"/>
      <c r="L22" s="179"/>
      <c r="M22" s="180"/>
      <c r="N22" s="179"/>
      <c r="O22" s="180"/>
      <c r="P22" s="64"/>
      <c r="Q22" s="64"/>
    </row>
    <row r="23" spans="2:17" s="59" customFormat="1" ht="19.5" customHeight="1">
      <c r="B23" s="273"/>
      <c r="C23" s="273"/>
      <c r="D23" s="273">
        <f>'M.C'!D23</f>
        <v>0</v>
      </c>
      <c r="E23" s="281">
        <f>'M.C'!E23</f>
        <v>0</v>
      </c>
      <c r="F23" s="273">
        <f>'M.C'!F23</f>
        <v>0</v>
      </c>
      <c r="G23" s="273">
        <f>'M.C'!G23</f>
        <v>0</v>
      </c>
      <c r="H23" s="271"/>
      <c r="I23" s="272"/>
      <c r="J23" s="85"/>
      <c r="K23" s="164"/>
      <c r="L23" s="179"/>
      <c r="M23" s="180"/>
      <c r="N23" s="179"/>
      <c r="O23" s="180"/>
      <c r="P23" s="64"/>
      <c r="Q23" s="64"/>
    </row>
    <row r="24" spans="2:17" s="59" customFormat="1" ht="49.5" customHeight="1">
      <c r="B24" s="94" t="str">
        <f>'M.C'!B24</f>
        <v>2.4</v>
      </c>
      <c r="C24" s="202" t="str">
        <f>'M.C'!C24</f>
        <v>DER</v>
      </c>
      <c r="D24" s="95">
        <f>'M.C'!D24</f>
        <v>43018</v>
      </c>
      <c r="E24" s="96" t="str">
        <f>'M.C'!E24</f>
        <v>Meio fio de concreto pré-moldado (12 x 30 x 15) cm, inclusive caiação e transporte do meio fio em Vias Urbanas</v>
      </c>
      <c r="F24" s="97" t="str">
        <f>'M.C'!F24</f>
        <v>m</v>
      </c>
      <c r="G24" s="98">
        <f>'M.C'!G24</f>
        <v>3382.22</v>
      </c>
      <c r="H24" s="196">
        <v>72.32</v>
      </c>
      <c r="I24" s="100">
        <f>ROUND(G24*H24,2)</f>
        <v>244602.15</v>
      </c>
      <c r="J24" s="85"/>
      <c r="K24" s="164"/>
      <c r="L24" s="179"/>
      <c r="M24" s="180"/>
      <c r="N24" s="179"/>
      <c r="O24" s="180"/>
      <c r="P24" s="64"/>
      <c r="Q24" s="64"/>
    </row>
    <row r="25" spans="2:17" s="59" customFormat="1" ht="49.5" customHeight="1">
      <c r="B25" s="94" t="str">
        <f>'M.C'!B25</f>
        <v>2.5</v>
      </c>
      <c r="C25" s="202" t="str">
        <f>'M.C'!C25</f>
        <v>DER</v>
      </c>
      <c r="D25" s="95">
        <f>'M.C'!D25</f>
        <v>42483</v>
      </c>
      <c r="E25" s="96" t="str">
        <f>'M.C'!E25</f>
        <v>Base de brita graduada, inclusive fornecimento, exclusive transporte da brita em Vias Urbanas</v>
      </c>
      <c r="F25" s="97" t="str">
        <f>'M.C'!F25</f>
        <v>m³</v>
      </c>
      <c r="G25" s="98">
        <f>'M.C'!G25</f>
        <v>2726.04</v>
      </c>
      <c r="H25" s="196">
        <v>120.01</v>
      </c>
      <c r="I25" s="100">
        <f>ROUND(G25*H25,2)</f>
        <v>327152.06</v>
      </c>
      <c r="J25" s="84"/>
      <c r="K25" s="164"/>
      <c r="L25" s="179"/>
      <c r="M25" s="180"/>
      <c r="N25" s="179"/>
      <c r="O25" s="180"/>
      <c r="P25" s="64"/>
      <c r="Q25" s="64"/>
    </row>
    <row r="26" spans="2:17" s="59" customFormat="1" ht="24.75" customHeight="1">
      <c r="B26" s="273" t="str">
        <f>'M.C'!B26</f>
        <v>2.6</v>
      </c>
      <c r="C26" s="273" t="str">
        <f>'M.C'!C26</f>
        <v>DER</v>
      </c>
      <c r="D26" s="273">
        <f>'M.C'!D26</f>
        <v>42499</v>
      </c>
      <c r="E26" s="274" t="str">
        <f>'M.C'!E26</f>
        <v>Pavimentação com blocos de concreto (35 MPa), esp.=08cm, sobre colchão de areia 5cm, inclusive fornecim. e transporte blocos e areia, em Vias Urbanas</v>
      </c>
      <c r="F26" s="273" t="str">
        <f>'M.C'!F26</f>
        <v>m²</v>
      </c>
      <c r="G26" s="273">
        <f>'M.C'!G26</f>
        <v>13258.01</v>
      </c>
      <c r="H26" s="271">
        <v>117.17</v>
      </c>
      <c r="I26" s="272">
        <f>ROUND(G26*H26,2)</f>
        <v>1553441.03</v>
      </c>
      <c r="J26" s="84"/>
      <c r="K26" s="164"/>
      <c r="L26" s="179"/>
      <c r="M26" s="180"/>
      <c r="N26" s="179"/>
      <c r="O26" s="180"/>
      <c r="P26" s="64"/>
      <c r="Q26" s="64"/>
    </row>
    <row r="27" spans="2:17" s="59" customFormat="1" ht="24.75" customHeight="1">
      <c r="B27" s="273"/>
      <c r="C27" s="273">
        <f>'M.C'!C27</f>
        <v>0</v>
      </c>
      <c r="D27" s="273">
        <f>'M.C'!D27</f>
        <v>0</v>
      </c>
      <c r="E27" s="274">
        <f>'M.C'!E27</f>
        <v>0</v>
      </c>
      <c r="F27" s="273">
        <f>'M.C'!F27</f>
        <v>0</v>
      </c>
      <c r="G27" s="273">
        <f>'M.C'!G27</f>
        <v>0</v>
      </c>
      <c r="H27" s="271"/>
      <c r="I27" s="272"/>
      <c r="J27" s="84"/>
      <c r="K27" s="164"/>
      <c r="L27" s="179"/>
      <c r="M27" s="180"/>
      <c r="N27" s="179"/>
      <c r="O27" s="180"/>
      <c r="P27" s="64"/>
      <c r="Q27" s="64"/>
    </row>
    <row r="28" spans="2:17" s="59" customFormat="1" ht="49.5" customHeight="1">
      <c r="B28" s="94" t="str">
        <f>'M.C'!B28</f>
        <v>2.7</v>
      </c>
      <c r="C28" s="202" t="str">
        <f>'M.C'!C28</f>
        <v>DER</v>
      </c>
      <c r="D28" s="95">
        <f>'M.C'!D28</f>
        <v>41240</v>
      </c>
      <c r="E28" s="96" t="str">
        <f>'M.C'!E28</f>
        <v>Passeio em concreto, largura 2,00m, acabamento em ladrilho hidráulico podotátil (L=0,40m)</v>
      </c>
      <c r="F28" s="97" t="str">
        <f>'M.C'!F28</f>
        <v>m²</v>
      </c>
      <c r="G28" s="98">
        <f>'M.C'!G28</f>
        <v>3584.82</v>
      </c>
      <c r="H28" s="100">
        <v>100.88</v>
      </c>
      <c r="I28" s="100">
        <f>ROUND(G28*H28,2)</f>
        <v>361636.64</v>
      </c>
      <c r="J28" s="84"/>
      <c r="K28" s="164"/>
      <c r="L28" s="179"/>
      <c r="M28" s="180"/>
      <c r="N28" s="179"/>
      <c r="O28" s="180"/>
      <c r="P28" s="64"/>
      <c r="Q28" s="64"/>
    </row>
    <row r="29" spans="2:17" s="66" customFormat="1" ht="15.75">
      <c r="B29" s="101"/>
      <c r="C29" s="102"/>
      <c r="D29" s="102"/>
      <c r="E29" s="101" t="s">
        <v>91</v>
      </c>
      <c r="F29" s="102"/>
      <c r="G29" s="102"/>
      <c r="H29" s="126"/>
      <c r="I29" s="124">
        <f>SUM(I20:I28)</f>
        <v>2584573.5900000003</v>
      </c>
      <c r="J29" s="61"/>
      <c r="K29" s="165"/>
      <c r="L29" s="176"/>
      <c r="M29" s="65"/>
      <c r="N29" s="65"/>
      <c r="P29" s="65"/>
      <c r="Q29" s="65"/>
    </row>
    <row r="30" spans="2:17" s="59" customFormat="1" ht="15.75">
      <c r="B30" s="91">
        <f>'M.C'!B31</f>
        <v>3</v>
      </c>
      <c r="C30" s="91"/>
      <c r="D30" s="92"/>
      <c r="E30" s="93" t="str">
        <f>'M.C'!E31</f>
        <v>Drenagem</v>
      </c>
      <c r="F30" s="104"/>
      <c r="G30" s="104"/>
      <c r="H30" s="127"/>
      <c r="I30" s="125"/>
      <c r="J30" s="61"/>
      <c r="K30" s="164"/>
      <c r="L30" s="175"/>
      <c r="M30" s="64"/>
      <c r="N30" s="64"/>
      <c r="P30" s="64"/>
      <c r="Q30" s="64"/>
    </row>
    <row r="31" spans="2:17" s="56" customFormat="1" ht="39.75" customHeight="1">
      <c r="B31" s="187" t="str">
        <f>'M.C'!B32</f>
        <v>3.1</v>
      </c>
      <c r="C31" s="187" t="str">
        <f>'M.C'!C32</f>
        <v>DER</v>
      </c>
      <c r="D31" s="95">
        <f>'M.C'!D32</f>
        <v>40358</v>
      </c>
      <c r="E31" s="205" t="str">
        <f>'M.C'!E32</f>
        <v>Concreto estrutural fck = 15,0 MPa, tudo incluído</v>
      </c>
      <c r="F31" s="185" t="str">
        <f>'M.C'!F32</f>
        <v>m³</v>
      </c>
      <c r="G31" s="186">
        <f>'M.C'!G32</f>
        <v>85.71</v>
      </c>
      <c r="H31" s="206">
        <v>650.34</v>
      </c>
      <c r="I31" s="207">
        <f aca="true" t="shared" si="1" ref="I31:I43">ROUND(G31*H31,2)</f>
        <v>55740.64</v>
      </c>
      <c r="J31" s="83"/>
      <c r="K31" s="181"/>
      <c r="L31" s="179"/>
      <c r="M31" s="180"/>
      <c r="N31" s="64"/>
      <c r="P31" s="64"/>
      <c r="Q31" s="64"/>
    </row>
    <row r="32" spans="2:17" s="56" customFormat="1" ht="39.75" customHeight="1">
      <c r="B32" s="187" t="str">
        <f>'M.C'!B33</f>
        <v>3.2</v>
      </c>
      <c r="C32" s="187" t="str">
        <f>'M.C'!C33</f>
        <v>DER</v>
      </c>
      <c r="D32" s="95">
        <f>'M.C'!D33</f>
        <v>42751</v>
      </c>
      <c r="E32" s="205" t="str">
        <f>'M.C'!E33</f>
        <v>Corpo BSTC diâmetro 0,30 m C.S. PB inclusive escavação, reaterro e transporte do tubo em Vias Urbanas</v>
      </c>
      <c r="F32" s="185" t="str">
        <f>'M.C'!F33</f>
        <v>m</v>
      </c>
      <c r="G32" s="186">
        <f>'M.C'!G33</f>
        <v>195.28</v>
      </c>
      <c r="H32" s="206">
        <v>147.63</v>
      </c>
      <c r="I32" s="207">
        <f t="shared" si="1"/>
        <v>28829.19</v>
      </c>
      <c r="J32" s="83"/>
      <c r="K32" s="181"/>
      <c r="L32" s="179"/>
      <c r="M32" s="180"/>
      <c r="N32" s="64"/>
      <c r="P32" s="64"/>
      <c r="Q32" s="64"/>
    </row>
    <row r="33" spans="2:17" s="56" customFormat="1" ht="39.75" customHeight="1">
      <c r="B33" s="187" t="str">
        <f>'M.C'!B34</f>
        <v>3.3</v>
      </c>
      <c r="C33" s="187" t="str">
        <f>'M.C'!C34</f>
        <v>DER</v>
      </c>
      <c r="D33" s="95">
        <f>'M.C'!D34</f>
        <v>41173</v>
      </c>
      <c r="E33" s="205" t="str">
        <f>'M.C'!E34</f>
        <v>Berço em brita para BSTC diâm. = 0,30 m em Vias Urbanas</v>
      </c>
      <c r="F33" s="185" t="str">
        <f>'M.C'!F34</f>
        <v>m</v>
      </c>
      <c r="G33" s="186">
        <f>'M.C'!G34</f>
        <v>195.28</v>
      </c>
      <c r="H33" s="206">
        <v>22.28</v>
      </c>
      <c r="I33" s="207">
        <f t="shared" si="1"/>
        <v>4350.84</v>
      </c>
      <c r="J33" s="83"/>
      <c r="K33" s="181"/>
      <c r="L33" s="179"/>
      <c r="M33" s="180"/>
      <c r="N33" s="64"/>
      <c r="P33" s="64"/>
      <c r="Q33" s="64"/>
    </row>
    <row r="34" spans="2:17" s="56" customFormat="1" ht="39.75" customHeight="1">
      <c r="B34" s="187" t="str">
        <f>'M.C'!B35</f>
        <v>3.4</v>
      </c>
      <c r="C34" s="187" t="str">
        <f>'M.C'!C35</f>
        <v>DER</v>
      </c>
      <c r="D34" s="95">
        <f>'M.C'!D35</f>
        <v>42753</v>
      </c>
      <c r="E34" s="205" t="str">
        <f>'M.C'!E35</f>
        <v>Corpo BSTC diâmetro 0,40 m C.S. PB inclusive escavação, reaterro e transporte do tubo em Vias Urbanas</v>
      </c>
      <c r="F34" s="185" t="str">
        <f>'M.C'!F35</f>
        <v>m</v>
      </c>
      <c r="G34" s="186">
        <f>'M.C'!G35</f>
        <v>320.63</v>
      </c>
      <c r="H34" s="206">
        <v>197.45</v>
      </c>
      <c r="I34" s="207">
        <f t="shared" si="1"/>
        <v>63308.39</v>
      </c>
      <c r="J34" s="83"/>
      <c r="K34" s="181"/>
      <c r="L34" s="179"/>
      <c r="M34" s="180"/>
      <c r="N34" s="64"/>
      <c r="P34" s="64"/>
      <c r="Q34" s="64"/>
    </row>
    <row r="35" spans="2:17" s="56" customFormat="1" ht="39.75" customHeight="1">
      <c r="B35" s="187" t="str">
        <f>'M.C'!B36</f>
        <v>3.5</v>
      </c>
      <c r="C35" s="187" t="str">
        <f>'M.C'!C36</f>
        <v>DER</v>
      </c>
      <c r="D35" s="95">
        <f>'M.C'!D36</f>
        <v>41174</v>
      </c>
      <c r="E35" s="205" t="str">
        <f>'M.C'!E36</f>
        <v>Berço em brita para BSTC diâm. = 0,40 m em Vias Urbanas</v>
      </c>
      <c r="F35" s="185" t="str">
        <f>'M.C'!F36</f>
        <v>m</v>
      </c>
      <c r="G35" s="186">
        <f>'M.C'!G36</f>
        <v>320.63</v>
      </c>
      <c r="H35" s="206">
        <v>23.76</v>
      </c>
      <c r="I35" s="207">
        <f t="shared" si="1"/>
        <v>7618.17</v>
      </c>
      <c r="J35" s="83"/>
      <c r="K35" s="181"/>
      <c r="L35" s="181"/>
      <c r="M35" s="180"/>
      <c r="N35" s="64"/>
      <c r="P35" s="64"/>
      <c r="Q35" s="64"/>
    </row>
    <row r="36" spans="2:17" s="56" customFormat="1" ht="39.75" customHeight="1">
      <c r="B36" s="187" t="str">
        <f>'M.C'!B37</f>
        <v>3.6</v>
      </c>
      <c r="C36" s="187" t="str">
        <f>'M.C'!C37</f>
        <v>DER</v>
      </c>
      <c r="D36" s="95">
        <f>'M.C'!D37</f>
        <v>42755</v>
      </c>
      <c r="E36" s="205" t="str">
        <f>'M.C'!E37</f>
        <v>Corpo BSTC diâmetro 0,60 m C.S. PB inclusive escavação, reaterro e transporte do tubo em Vias Urbanas</v>
      </c>
      <c r="F36" s="185" t="str">
        <f>'M.C'!F37</f>
        <v>m</v>
      </c>
      <c r="G36" s="186">
        <f>'M.C'!G37</f>
        <v>608.95</v>
      </c>
      <c r="H36" s="206">
        <v>317.36</v>
      </c>
      <c r="I36" s="207">
        <f t="shared" si="1"/>
        <v>193256.37</v>
      </c>
      <c r="J36" s="83"/>
      <c r="K36" s="181"/>
      <c r="L36" s="181"/>
      <c r="M36" s="180"/>
      <c r="N36" s="64"/>
      <c r="P36" s="64"/>
      <c r="Q36" s="64"/>
    </row>
    <row r="37" spans="2:17" s="56" customFormat="1" ht="39.75" customHeight="1">
      <c r="B37" s="187" t="str">
        <f>'M.C'!B38</f>
        <v>3.7</v>
      </c>
      <c r="C37" s="187" t="str">
        <f>'M.C'!C38</f>
        <v>DER</v>
      </c>
      <c r="D37" s="95">
        <f>'M.C'!D38</f>
        <v>41175</v>
      </c>
      <c r="E37" s="205" t="str">
        <f>'M.C'!E38</f>
        <v>Berço em brita para BSTC diâm. = 0,60 m em Vias Urbanas</v>
      </c>
      <c r="F37" s="185" t="str">
        <f>'M.C'!F38</f>
        <v>m</v>
      </c>
      <c r="G37" s="186">
        <f>'M.C'!G38</f>
        <v>608.95</v>
      </c>
      <c r="H37" s="206">
        <v>29.68</v>
      </c>
      <c r="I37" s="207">
        <f t="shared" si="1"/>
        <v>18073.64</v>
      </c>
      <c r="J37" s="83"/>
      <c r="K37" s="181"/>
      <c r="L37" s="179"/>
      <c r="M37" s="180"/>
      <c r="N37" s="64"/>
      <c r="P37" s="64"/>
      <c r="Q37" s="64"/>
    </row>
    <row r="38" spans="2:17" s="56" customFormat="1" ht="39.75" customHeight="1">
      <c r="B38" s="187" t="str">
        <f>'M.C'!B39</f>
        <v>3.8</v>
      </c>
      <c r="C38" s="187" t="str">
        <f>'M.C'!C39</f>
        <v>DER</v>
      </c>
      <c r="D38" s="95">
        <f>'M.C'!D39</f>
        <v>41241</v>
      </c>
      <c r="E38" s="205" t="str">
        <f>'M.C'!E39</f>
        <v>Caixa ralo em blocos pré-moldados e grelha articulada em FFA em Vias Urbanas</v>
      </c>
      <c r="F38" s="185" t="str">
        <f>'M.C'!F39</f>
        <v>Und</v>
      </c>
      <c r="G38" s="186">
        <f>'M.C'!G39</f>
        <v>51</v>
      </c>
      <c r="H38" s="206">
        <v>1561.25</v>
      </c>
      <c r="I38" s="207">
        <f t="shared" si="1"/>
        <v>79623.75</v>
      </c>
      <c r="J38" s="83"/>
      <c r="K38" s="181"/>
      <c r="L38" s="179"/>
      <c r="M38" s="180"/>
      <c r="N38" s="64"/>
      <c r="P38" s="64"/>
      <c r="Q38" s="64"/>
    </row>
    <row r="39" spans="2:17" s="56" customFormat="1" ht="39.75" customHeight="1">
      <c r="B39" s="187" t="str">
        <f>'M.C'!B40</f>
        <v>3.9</v>
      </c>
      <c r="C39" s="187" t="str">
        <f>'M.C'!C40</f>
        <v>DER</v>
      </c>
      <c r="D39" s="95">
        <f>'M.C'!D40</f>
        <v>43044</v>
      </c>
      <c r="E39" s="205" t="str">
        <f>'M.C'!E40</f>
        <v>Poço de visita em bloco pré-moldado para d=0,60 m (1,00 x 1,00 m), em Vias Urbanas</v>
      </c>
      <c r="F39" s="185" t="str">
        <f>'M.C'!F40</f>
        <v>Und</v>
      </c>
      <c r="G39" s="186">
        <f>'M.C'!G40</f>
        <v>26</v>
      </c>
      <c r="H39" s="206">
        <v>3810.16</v>
      </c>
      <c r="I39" s="207">
        <f t="shared" si="1"/>
        <v>99064.16</v>
      </c>
      <c r="J39" s="83"/>
      <c r="K39" s="181"/>
      <c r="L39" s="179"/>
      <c r="M39" s="180"/>
      <c r="N39" s="64"/>
      <c r="P39" s="64"/>
      <c r="Q39" s="64"/>
    </row>
    <row r="40" spans="2:17" s="56" customFormat="1" ht="39.75" customHeight="1">
      <c r="B40" s="187" t="str">
        <f>'M.C'!B41</f>
        <v>3.10</v>
      </c>
      <c r="C40" s="187" t="str">
        <f>'M.C'!C41</f>
        <v>DER</v>
      </c>
      <c r="D40" s="95">
        <f>'M.C'!D41</f>
        <v>40674</v>
      </c>
      <c r="E40" s="205" t="str">
        <f>'M.C'!E41</f>
        <v>Entrada para descida d'água EDA-02</v>
      </c>
      <c r="F40" s="185" t="str">
        <f>'M.C'!F41</f>
        <v>Und</v>
      </c>
      <c r="G40" s="186">
        <f>'M.C'!G41</f>
        <v>2</v>
      </c>
      <c r="H40" s="206">
        <v>89.75</v>
      </c>
      <c r="I40" s="207">
        <f t="shared" si="1"/>
        <v>179.5</v>
      </c>
      <c r="J40" s="83"/>
      <c r="K40" s="181"/>
      <c r="L40" s="179"/>
      <c r="M40" s="180"/>
      <c r="N40" s="64"/>
      <c r="P40" s="64"/>
      <c r="Q40" s="64"/>
    </row>
    <row r="41" spans="2:17" s="56" customFormat="1" ht="39.75" customHeight="1">
      <c r="B41" s="187" t="str">
        <f>'M.C'!B42</f>
        <v>3.11</v>
      </c>
      <c r="C41" s="187" t="str">
        <f>'M.C'!C42</f>
        <v>DER</v>
      </c>
      <c r="D41" s="95">
        <f>'M.C'!D42</f>
        <v>40530</v>
      </c>
      <c r="E41" s="205" t="str">
        <f>'M.C'!E42</f>
        <v>Boca de concreto ciclópico para BSTC diâmetro 0,60 m</v>
      </c>
      <c r="F41" s="185" t="str">
        <f>'M.C'!F42</f>
        <v>Und</v>
      </c>
      <c r="G41" s="186">
        <f>'M.C'!G42</f>
        <v>2</v>
      </c>
      <c r="H41" s="206">
        <v>1340.62</v>
      </c>
      <c r="I41" s="207">
        <f t="shared" si="1"/>
        <v>2681.24</v>
      </c>
      <c r="J41" s="83"/>
      <c r="K41" s="181"/>
      <c r="L41" s="179"/>
      <c r="M41" s="180"/>
      <c r="N41" s="64"/>
      <c r="P41" s="64"/>
      <c r="Q41" s="64"/>
    </row>
    <row r="42" spans="2:17" s="56" customFormat="1" ht="39.75" customHeight="1">
      <c r="B42" s="187" t="str">
        <f>'M.C'!B43</f>
        <v>3.12</v>
      </c>
      <c r="C42" s="187" t="str">
        <f>'M.C'!C43</f>
        <v>DER</v>
      </c>
      <c r="D42" s="95">
        <f>'M.C'!D43</f>
        <v>42880</v>
      </c>
      <c r="E42" s="205" t="str">
        <f>'M.C'!E43</f>
        <v>Descida d'água concreto simples (degraus) c/ caiação (DSA-03) apoio em Vias Urbanas</v>
      </c>
      <c r="F42" s="185" t="str">
        <f>'M.C'!F43</f>
        <v>Und</v>
      </c>
      <c r="G42" s="186">
        <f>'M.C'!G43</f>
        <v>2</v>
      </c>
      <c r="H42" s="206">
        <v>816.36</v>
      </c>
      <c r="I42" s="207">
        <f t="shared" si="1"/>
        <v>1632.72</v>
      </c>
      <c r="J42" s="83"/>
      <c r="K42" s="181"/>
      <c r="L42" s="179"/>
      <c r="M42" s="180"/>
      <c r="N42" s="64"/>
      <c r="P42" s="64"/>
      <c r="Q42" s="64"/>
    </row>
    <row r="43" spans="2:17" s="56" customFormat="1" ht="39.75" customHeight="1">
      <c r="B43" s="187" t="str">
        <f>'M.C'!B44</f>
        <v>3.13</v>
      </c>
      <c r="C43" s="187" t="str">
        <f>'M.C'!C44</f>
        <v>DER</v>
      </c>
      <c r="D43" s="95">
        <f>'M.C'!D44</f>
        <v>40729</v>
      </c>
      <c r="E43" s="205" t="str">
        <f>'M.C'!E44</f>
        <v>Dissipador de energia aplicado a saída de sarjeta/valeta (DES-01)</v>
      </c>
      <c r="F43" s="185" t="str">
        <f>'M.C'!F44</f>
        <v>Und</v>
      </c>
      <c r="G43" s="186">
        <f>'M.C'!G44</f>
        <v>2</v>
      </c>
      <c r="H43" s="206">
        <v>348.26</v>
      </c>
      <c r="I43" s="207">
        <f t="shared" si="1"/>
        <v>696.52</v>
      </c>
      <c r="J43" s="83"/>
      <c r="K43" s="181"/>
      <c r="L43" s="179"/>
      <c r="M43" s="180"/>
      <c r="N43" s="64"/>
      <c r="P43" s="64"/>
      <c r="Q43" s="64"/>
    </row>
    <row r="44" spans="2:17" s="66" customFormat="1" ht="15.75">
      <c r="B44" s="101"/>
      <c r="C44" s="102"/>
      <c r="D44" s="102"/>
      <c r="E44" s="101" t="s">
        <v>92</v>
      </c>
      <c r="F44" s="102"/>
      <c r="G44" s="102"/>
      <c r="H44" s="103"/>
      <c r="I44" s="124">
        <f>SUBTOTAL(9,I31:I43)</f>
        <v>555055.13</v>
      </c>
      <c r="J44" s="45"/>
      <c r="K44" s="165"/>
      <c r="L44" s="176"/>
      <c r="M44" s="65"/>
      <c r="N44" s="65"/>
      <c r="P44" s="65"/>
      <c r="Q44" s="65"/>
    </row>
    <row r="45" spans="2:17" s="59" customFormat="1" ht="15.75">
      <c r="B45" s="91">
        <f>'M.C'!B46</f>
        <v>4</v>
      </c>
      <c r="C45" s="91"/>
      <c r="D45" s="92"/>
      <c r="E45" s="93" t="str">
        <f>'M.C'!E46</f>
        <v>Transporte de materiais</v>
      </c>
      <c r="F45" s="104"/>
      <c r="G45" s="104"/>
      <c r="H45" s="105"/>
      <c r="I45" s="125"/>
      <c r="J45" s="61"/>
      <c r="K45" s="164"/>
      <c r="L45" s="175"/>
      <c r="M45" s="64"/>
      <c r="N45" s="64"/>
      <c r="P45" s="64"/>
      <c r="Q45" s="64"/>
    </row>
    <row r="46" spans="2:17" s="56" customFormat="1" ht="39.75" customHeight="1">
      <c r="B46" s="94" t="str">
        <f>'M.C'!B47</f>
        <v>4.1</v>
      </c>
      <c r="C46" s="202" t="str">
        <f>'M.C'!C47</f>
        <v>DER</v>
      </c>
      <c r="D46" s="95">
        <f>'M.C'!D47</f>
        <v>60003</v>
      </c>
      <c r="E46" s="96" t="str">
        <f>'M.C'!E47</f>
        <v>TR-202-00 (Comercial - Caminhão basculante) - 0,889XP + 0,926XR - XP: 60,10Km  XR:0,00Km</v>
      </c>
      <c r="F46" s="97" t="str">
        <f>'M.C'!F47</f>
        <v>t</v>
      </c>
      <c r="G46" s="98">
        <f>'M.C'!G47</f>
        <v>7060.25</v>
      </c>
      <c r="H46" s="99">
        <f>ROUND(0.889*60.1,2)</f>
        <v>53.43</v>
      </c>
      <c r="I46" s="100">
        <f>ROUND(G46*H46,2)</f>
        <v>377229.16</v>
      </c>
      <c r="J46" s="83"/>
      <c r="K46" s="181"/>
      <c r="L46" s="179"/>
      <c r="M46" s="180"/>
      <c r="N46" s="64"/>
      <c r="P46" s="64"/>
      <c r="Q46" s="64"/>
    </row>
    <row r="47" spans="2:17" s="56" customFormat="1" ht="39.75" customHeight="1">
      <c r="B47" s="94" t="str">
        <f>'M.C'!B48</f>
        <v>4.2</v>
      </c>
      <c r="C47" s="202" t="str">
        <f>'M.C'!C48</f>
        <v>DER</v>
      </c>
      <c r="D47" s="95">
        <f>'M.C'!D48</f>
        <v>60003</v>
      </c>
      <c r="E47" s="96" t="str">
        <f>'M.C'!E48</f>
        <v>TR-202-00 (Comercial - Caminhão basculante) - 0,889XP + 0,926XR - XP: 1,50Km  XR:0,00Km</v>
      </c>
      <c r="F47" s="97" t="str">
        <f>'M.C'!F48</f>
        <v>t</v>
      </c>
      <c r="G47" s="98">
        <f>'M.C'!G48</f>
        <v>6746.96</v>
      </c>
      <c r="H47" s="99">
        <f>ROUND(0.889*1.5,2)</f>
        <v>1.33</v>
      </c>
      <c r="I47" s="100">
        <f>ROUND(G47*H47,2)</f>
        <v>8973.46</v>
      </c>
      <c r="J47" s="83"/>
      <c r="K47" s="181"/>
      <c r="L47" s="179"/>
      <c r="M47" s="180"/>
      <c r="N47" s="64"/>
      <c r="P47" s="64"/>
      <c r="Q47" s="64"/>
    </row>
    <row r="48" spans="2:17" s="66" customFormat="1" ht="15.75">
      <c r="B48" s="101"/>
      <c r="C48" s="102"/>
      <c r="D48" s="102"/>
      <c r="E48" s="101" t="s">
        <v>93</v>
      </c>
      <c r="F48" s="102"/>
      <c r="G48" s="102"/>
      <c r="H48" s="103"/>
      <c r="I48" s="124">
        <f>SUBTOTAL(9,I46:I47)</f>
        <v>386202.62</v>
      </c>
      <c r="J48" s="45"/>
      <c r="K48" s="165"/>
      <c r="L48" s="176"/>
      <c r="M48" s="65"/>
      <c r="N48" s="65"/>
      <c r="P48" s="65"/>
      <c r="Q48" s="65"/>
    </row>
    <row r="49" spans="2:17" s="59" customFormat="1" ht="15.75">
      <c r="B49" s="91">
        <f>'M.C'!B50</f>
        <v>5</v>
      </c>
      <c r="C49" s="91"/>
      <c r="D49" s="92"/>
      <c r="E49" s="93" t="str">
        <f>'M.C'!E50</f>
        <v>Sinalização</v>
      </c>
      <c r="F49" s="104"/>
      <c r="G49" s="104"/>
      <c r="H49" s="105"/>
      <c r="I49" s="125"/>
      <c r="J49" s="61"/>
      <c r="K49" s="164"/>
      <c r="L49" s="175"/>
      <c r="M49" s="64"/>
      <c r="N49" s="64"/>
      <c r="P49" s="64"/>
      <c r="Q49" s="64"/>
    </row>
    <row r="50" spans="2:17" s="56" customFormat="1" ht="19.5" customHeight="1">
      <c r="B50" s="261" t="str">
        <f>'M.C'!B51</f>
        <v>5.1</v>
      </c>
      <c r="C50" s="261" t="str">
        <f>'M.C'!C51</f>
        <v>DER</v>
      </c>
      <c r="D50" s="263">
        <f>'M.C'!D51</f>
        <v>40936</v>
      </c>
      <c r="E50" s="265" t="str">
        <f>'M.C'!E51</f>
        <v>Sinalização vertical com chapa revestida em película, inclusive suporte em madeira</v>
      </c>
      <c r="F50" s="267" t="str">
        <f>'M.C'!F51</f>
        <v>m²</v>
      </c>
      <c r="G50" s="269">
        <f>'M.C'!G51</f>
        <v>10.52</v>
      </c>
      <c r="H50" s="257">
        <v>842.76</v>
      </c>
      <c r="I50" s="259">
        <f>ROUND(G50*H50,2)</f>
        <v>8865.84</v>
      </c>
      <c r="J50" s="83"/>
      <c r="K50" s="181"/>
      <c r="L50" s="179"/>
      <c r="M50" s="180"/>
      <c r="N50" s="64"/>
      <c r="P50" s="64"/>
      <c r="Q50" s="64"/>
    </row>
    <row r="51" spans="2:17" s="56" customFormat="1" ht="19.5" customHeight="1">
      <c r="B51" s="262"/>
      <c r="C51" s="262"/>
      <c r="D51" s="264"/>
      <c r="E51" s="266"/>
      <c r="F51" s="268"/>
      <c r="G51" s="270"/>
      <c r="H51" s="258"/>
      <c r="I51" s="260"/>
      <c r="J51" s="83"/>
      <c r="K51" s="181"/>
      <c r="L51" s="179"/>
      <c r="M51" s="180"/>
      <c r="N51" s="64"/>
      <c r="P51" s="64"/>
      <c r="Q51" s="64"/>
    </row>
    <row r="52" spans="2:17" s="56" customFormat="1" ht="19.5" customHeight="1">
      <c r="B52" s="261" t="str">
        <f>'M.C'!B53</f>
        <v>5.2</v>
      </c>
      <c r="C52" s="261" t="str">
        <f>'M.C'!C53</f>
        <v>DER</v>
      </c>
      <c r="D52" s="263">
        <f>'M.C'!D53</f>
        <v>40925</v>
      </c>
      <c r="E52" s="265" t="str">
        <f>'M.C'!E53</f>
        <v>Sinalização horizontal TMD=400, vida útil 2 a 3 anos, taxa=0,60 L/m²</v>
      </c>
      <c r="F52" s="267" t="str">
        <f>'M.C'!F53</f>
        <v>m²</v>
      </c>
      <c r="G52" s="269">
        <f>'M.C'!G53</f>
        <v>72.95</v>
      </c>
      <c r="H52" s="257">
        <v>23.45</v>
      </c>
      <c r="I52" s="259">
        <f>ROUND(G52*H52,2)</f>
        <v>1710.68</v>
      </c>
      <c r="J52" s="83"/>
      <c r="K52" s="181"/>
      <c r="L52" s="179"/>
      <c r="M52" s="180"/>
      <c r="N52" s="64"/>
      <c r="P52" s="64"/>
      <c r="Q52" s="64"/>
    </row>
    <row r="53" spans="2:17" s="56" customFormat="1" ht="19.5" customHeight="1">
      <c r="B53" s="262"/>
      <c r="C53" s="262"/>
      <c r="D53" s="264"/>
      <c r="E53" s="266"/>
      <c r="F53" s="268"/>
      <c r="G53" s="270"/>
      <c r="H53" s="258"/>
      <c r="I53" s="260"/>
      <c r="J53" s="83"/>
      <c r="K53" s="181"/>
      <c r="L53" s="179"/>
      <c r="M53" s="180"/>
      <c r="N53" s="64"/>
      <c r="P53" s="64"/>
      <c r="Q53" s="64"/>
    </row>
    <row r="54" spans="2:17" s="66" customFormat="1" ht="15.75">
      <c r="B54" s="101"/>
      <c r="C54" s="102"/>
      <c r="D54" s="102"/>
      <c r="E54" s="101" t="s">
        <v>226</v>
      </c>
      <c r="F54" s="102"/>
      <c r="G54" s="102"/>
      <c r="H54" s="103"/>
      <c r="I54" s="124">
        <f>SUBTOTAL(9,I50:I53)</f>
        <v>10576.52</v>
      </c>
      <c r="J54" s="45"/>
      <c r="K54" s="165"/>
      <c r="L54" s="176"/>
      <c r="M54" s="65"/>
      <c r="N54" s="65"/>
      <c r="P54" s="65"/>
      <c r="Q54" s="65"/>
    </row>
    <row r="55" spans="2:17" s="59" customFormat="1" ht="15.75">
      <c r="B55" s="106"/>
      <c r="C55" s="107"/>
      <c r="D55" s="107"/>
      <c r="E55" s="108"/>
      <c r="F55" s="109"/>
      <c r="G55" s="110"/>
      <c r="H55" s="111"/>
      <c r="I55" s="111">
        <f>SUM(I18+I29+I44+I48+I54)</f>
        <v>3588503.7600000002</v>
      </c>
      <c r="J55" s="46"/>
      <c r="K55" s="164"/>
      <c r="L55" s="175"/>
      <c r="M55" s="64"/>
      <c r="N55" s="64"/>
      <c r="P55" s="64"/>
      <c r="Q55" s="64"/>
    </row>
    <row r="56" spans="2:17" ht="13.5" customHeight="1">
      <c r="B56" s="36"/>
      <c r="C56" s="37"/>
      <c r="D56" s="288"/>
      <c r="E56" s="288"/>
      <c r="F56" s="52"/>
      <c r="G56" s="289"/>
      <c r="H56" s="289"/>
      <c r="I56" s="51"/>
      <c r="J56" s="39"/>
      <c r="K56" s="166"/>
      <c r="L56" s="177"/>
      <c r="M56" s="27"/>
      <c r="N56" s="27"/>
      <c r="P56" s="16"/>
      <c r="Q56" s="16"/>
    </row>
    <row r="57" spans="7:17" ht="54.75" customHeight="1">
      <c r="G57" s="17"/>
      <c r="H57" s="29"/>
      <c r="I57" s="29"/>
      <c r="K57" s="167"/>
      <c r="L57" s="178"/>
      <c r="M57" s="18"/>
      <c r="N57" s="27"/>
      <c r="P57" s="16"/>
      <c r="Q57" s="16"/>
    </row>
    <row r="58" spans="7:17" ht="129" customHeight="1">
      <c r="G58" s="17"/>
      <c r="H58" s="29"/>
      <c r="I58" s="29"/>
      <c r="K58" s="167"/>
      <c r="L58" s="178"/>
      <c r="M58" s="18"/>
      <c r="N58" s="27"/>
      <c r="P58" s="16"/>
      <c r="Q58" s="16"/>
    </row>
    <row r="59" spans="7:17" ht="35.25" customHeight="1">
      <c r="G59" s="17"/>
      <c r="H59" s="29"/>
      <c r="I59" s="29"/>
      <c r="K59" s="167"/>
      <c r="L59" s="178"/>
      <c r="M59" s="18"/>
      <c r="N59" s="27"/>
      <c r="P59" s="16"/>
      <c r="Q59" s="16"/>
    </row>
    <row r="60" spans="7:17" ht="15" customHeight="1">
      <c r="G60" s="17"/>
      <c r="H60" s="29"/>
      <c r="I60" s="29"/>
      <c r="K60" s="167"/>
      <c r="L60" s="178"/>
      <c r="M60" s="18"/>
      <c r="N60" s="15"/>
      <c r="P60" s="16"/>
      <c r="Q60" s="16"/>
    </row>
    <row r="61" spans="4:17" ht="18.75" customHeight="1">
      <c r="D61" s="3">
        <v>17019</v>
      </c>
      <c r="G61" s="17"/>
      <c r="H61" s="29"/>
      <c r="I61" s="29"/>
      <c r="N61" s="20"/>
      <c r="P61" s="16"/>
      <c r="Q61" s="16"/>
    </row>
    <row r="62" spans="4:17" ht="18.75">
      <c r="D62" s="3">
        <v>1458.45</v>
      </c>
      <c r="G62" s="17"/>
      <c r="H62" s="29"/>
      <c r="I62" s="29"/>
      <c r="N62" s="28"/>
      <c r="P62" s="16"/>
      <c r="Q62" s="16"/>
    </row>
    <row r="63" spans="7:17" ht="18.75">
      <c r="G63" s="17"/>
      <c r="H63" s="29"/>
      <c r="I63" s="29"/>
      <c r="N63" s="26"/>
      <c r="P63" s="16"/>
      <c r="Q63" s="16"/>
    </row>
    <row r="64" spans="7:17" ht="20.25" customHeight="1">
      <c r="G64" s="17"/>
      <c r="H64" s="29"/>
      <c r="I64" s="29"/>
      <c r="N64" s="25"/>
      <c r="P64" s="16"/>
      <c r="Q64" s="16"/>
    </row>
    <row r="65" spans="7:17" ht="18.75">
      <c r="G65" s="17"/>
      <c r="H65" s="29"/>
      <c r="I65" s="29"/>
      <c r="N65" s="26"/>
      <c r="P65" s="16"/>
      <c r="Q65" s="16"/>
    </row>
    <row r="66" spans="7:17" ht="18.75">
      <c r="G66" s="17"/>
      <c r="H66" s="29"/>
      <c r="I66" s="29"/>
      <c r="N66" s="19"/>
      <c r="P66" s="10"/>
      <c r="Q66" s="11"/>
    </row>
    <row r="67" spans="7:17" ht="55.5" customHeight="1">
      <c r="G67" s="17"/>
      <c r="H67" s="29"/>
      <c r="I67" s="29"/>
      <c r="N67" s="18"/>
      <c r="P67" s="10"/>
      <c r="Q67" s="11"/>
    </row>
    <row r="68" spans="7:17" ht="15" customHeight="1">
      <c r="G68" s="17"/>
      <c r="H68" s="29"/>
      <c r="I68" s="29"/>
      <c r="N68" s="18"/>
      <c r="P68" s="10"/>
      <c r="Q68" s="11"/>
    </row>
    <row r="69" spans="7:17" ht="18.75">
      <c r="G69" s="17"/>
      <c r="H69" s="29"/>
      <c r="I69" s="29"/>
      <c r="N69" s="18"/>
      <c r="P69" s="10"/>
      <c r="Q69" s="11"/>
    </row>
    <row r="70" spans="7:17" ht="30" customHeight="1">
      <c r="G70" s="17"/>
      <c r="H70" s="29"/>
      <c r="I70" s="29"/>
      <c r="N70" s="18"/>
      <c r="P70" s="10"/>
      <c r="Q70" s="11"/>
    </row>
    <row r="71" spans="7:17" ht="18.75">
      <c r="G71" s="17"/>
      <c r="H71" s="29"/>
      <c r="I71" s="29"/>
      <c r="N71" s="18"/>
      <c r="P71" s="10"/>
      <c r="Q71" s="11"/>
    </row>
    <row r="72" spans="7:17" ht="18.75">
      <c r="G72" s="17"/>
      <c r="H72" s="29"/>
      <c r="I72" s="29"/>
      <c r="P72" s="10"/>
      <c r="Q72" s="11"/>
    </row>
    <row r="73" spans="7:17" ht="18.75">
      <c r="G73" s="17"/>
      <c r="H73" s="29"/>
      <c r="I73" s="29"/>
      <c r="P73" s="10"/>
      <c r="Q73" s="11"/>
    </row>
    <row r="74" spans="7:17" ht="15" customHeight="1">
      <c r="G74" s="17"/>
      <c r="H74" s="29"/>
      <c r="I74" s="29"/>
      <c r="O74" s="2"/>
      <c r="P74" s="10"/>
      <c r="Q74" s="11"/>
    </row>
    <row r="75" spans="2:17" s="2" customFormat="1" ht="54.75" customHeight="1">
      <c r="B75" s="12"/>
      <c r="C75" s="34"/>
      <c r="D75" s="3"/>
      <c r="E75" s="4"/>
      <c r="F75" s="33"/>
      <c r="G75" s="17"/>
      <c r="H75" s="29"/>
      <c r="I75" s="29"/>
      <c r="J75" s="31"/>
      <c r="K75" s="157"/>
      <c r="L75" s="168"/>
      <c r="M75" s="6"/>
      <c r="N75" s="6"/>
      <c r="P75" s="13"/>
      <c r="Q75" s="14"/>
    </row>
    <row r="76" spans="7:17" ht="18.75">
      <c r="G76" s="17"/>
      <c r="H76" s="29"/>
      <c r="I76" s="29"/>
      <c r="O76" s="2"/>
      <c r="P76" s="13"/>
      <c r="Q76" s="11"/>
    </row>
    <row r="77" spans="7:17" ht="15.75" customHeight="1">
      <c r="G77" s="17"/>
      <c r="H77" s="29"/>
      <c r="I77" s="29"/>
      <c r="O77" s="2"/>
      <c r="P77" s="13"/>
      <c r="Q77" s="11"/>
    </row>
    <row r="78" spans="7:17" ht="18.75">
      <c r="G78" s="17"/>
      <c r="H78" s="29"/>
      <c r="I78" s="29"/>
      <c r="O78" s="2"/>
      <c r="P78" s="13"/>
      <c r="Q78" s="11"/>
    </row>
    <row r="79" spans="7:17" ht="18.75">
      <c r="G79" s="17"/>
      <c r="H79" s="29"/>
      <c r="I79" s="29"/>
      <c r="O79" s="2"/>
      <c r="P79" s="13"/>
      <c r="Q79" s="11"/>
    </row>
    <row r="80" spans="7:17" ht="36" customHeight="1">
      <c r="G80" s="17"/>
      <c r="H80" s="29"/>
      <c r="I80" s="29"/>
      <c r="O80" s="2"/>
      <c r="P80" s="13"/>
      <c r="Q80" s="11"/>
    </row>
    <row r="81" spans="7:17" ht="39" customHeight="1">
      <c r="G81" s="17"/>
      <c r="H81" s="29"/>
      <c r="I81" s="29"/>
      <c r="O81" s="2"/>
      <c r="P81" s="13"/>
      <c r="Q81" s="11"/>
    </row>
    <row r="82" spans="7:17" ht="38.25" customHeight="1">
      <c r="G82" s="17"/>
      <c r="H82" s="29"/>
      <c r="I82" s="29"/>
      <c r="O82" s="2"/>
      <c r="P82" s="13"/>
      <c r="Q82" s="11"/>
    </row>
    <row r="83" spans="7:17" ht="28.5" customHeight="1">
      <c r="G83" s="17"/>
      <c r="H83" s="29"/>
      <c r="I83" s="29"/>
      <c r="O83" s="2"/>
      <c r="P83" s="13"/>
      <c r="Q83" s="11"/>
    </row>
    <row r="84" spans="7:17" ht="33" customHeight="1">
      <c r="G84" s="17"/>
      <c r="H84" s="29"/>
      <c r="I84" s="29"/>
      <c r="O84" s="2"/>
      <c r="P84" s="13"/>
      <c r="Q84" s="11"/>
    </row>
    <row r="85" spans="7:17" ht="23.25" customHeight="1">
      <c r="G85" s="17"/>
      <c r="H85" s="29"/>
      <c r="I85" s="29"/>
      <c r="O85" s="2"/>
      <c r="P85" s="13"/>
      <c r="Q85" s="11"/>
    </row>
    <row r="86" spans="7:17" ht="28.5" customHeight="1">
      <c r="G86" s="17"/>
      <c r="H86" s="29"/>
      <c r="I86" s="29"/>
      <c r="O86" s="2"/>
      <c r="P86" s="13"/>
      <c r="Q86" s="11"/>
    </row>
    <row r="87" spans="7:17" ht="18.75">
      <c r="G87" s="17"/>
      <c r="H87" s="29"/>
      <c r="I87" s="29"/>
      <c r="O87" s="2"/>
      <c r="P87" s="13"/>
      <c r="Q87" s="11"/>
    </row>
    <row r="88" spans="7:17" ht="18.75">
      <c r="G88" s="17"/>
      <c r="H88" s="29"/>
      <c r="I88" s="29"/>
      <c r="O88" s="2"/>
      <c r="P88" s="13"/>
      <c r="Q88" s="11"/>
    </row>
    <row r="89" spans="7:17" ht="18.75">
      <c r="G89" s="17"/>
      <c r="H89" s="29"/>
      <c r="I89" s="29"/>
      <c r="O89" s="2"/>
      <c r="P89" s="13"/>
      <c r="Q89" s="11"/>
    </row>
    <row r="90" spans="7:17" ht="15" customHeight="1">
      <c r="G90" s="17"/>
      <c r="H90" s="29"/>
      <c r="I90" s="29"/>
      <c r="O90" s="2"/>
      <c r="P90" s="13"/>
      <c r="Q90" s="11"/>
    </row>
    <row r="91" spans="7:17" ht="12" customHeight="1">
      <c r="G91" s="17"/>
      <c r="H91" s="29"/>
      <c r="I91" s="29"/>
      <c r="O91" s="2"/>
      <c r="P91" s="13"/>
      <c r="Q91" s="11"/>
    </row>
    <row r="92" spans="7:17" ht="18.75">
      <c r="G92" s="17"/>
      <c r="H92" s="29"/>
      <c r="I92" s="29"/>
      <c r="O92" s="2"/>
      <c r="P92" s="13"/>
      <c r="Q92" s="11"/>
    </row>
    <row r="93" spans="7:17" ht="13.5" customHeight="1">
      <c r="G93" s="17"/>
      <c r="H93" s="29"/>
      <c r="I93" s="29"/>
      <c r="O93" s="2"/>
      <c r="P93" s="13"/>
      <c r="Q93" s="11"/>
    </row>
    <row r="94" spans="7:17" ht="13.5" customHeight="1">
      <c r="G94" s="17"/>
      <c r="H94" s="29"/>
      <c r="I94" s="29"/>
      <c r="O94" s="2"/>
      <c r="P94" s="13"/>
      <c r="Q94" s="11"/>
    </row>
    <row r="95" spans="7:17" ht="13.5" customHeight="1">
      <c r="G95" s="17"/>
      <c r="H95" s="29"/>
      <c r="I95" s="29"/>
      <c r="O95" s="2"/>
      <c r="P95" s="13"/>
      <c r="Q95" s="11"/>
    </row>
    <row r="96" spans="7:17" ht="25.5" customHeight="1">
      <c r="G96" s="17"/>
      <c r="H96" s="29"/>
      <c r="I96" s="29"/>
      <c r="O96" s="2"/>
      <c r="P96" s="13"/>
      <c r="Q96" s="11"/>
    </row>
    <row r="97" spans="7:17" ht="18.75">
      <c r="G97" s="17"/>
      <c r="H97" s="29"/>
      <c r="I97" s="29"/>
      <c r="O97" s="2"/>
      <c r="P97" s="13"/>
      <c r="Q97" s="11"/>
    </row>
    <row r="98" spans="7:17" ht="13.5" customHeight="1">
      <c r="G98" s="17"/>
      <c r="H98" s="29"/>
      <c r="I98" s="29"/>
      <c r="O98" s="2"/>
      <c r="P98" s="13"/>
      <c r="Q98" s="11"/>
    </row>
    <row r="99" spans="7:17" ht="18.75">
      <c r="G99" s="17"/>
      <c r="H99" s="29"/>
      <c r="I99" s="29"/>
      <c r="O99" s="2"/>
      <c r="P99" s="13"/>
      <c r="Q99" s="11"/>
    </row>
    <row r="100" spans="7:17" ht="18.75">
      <c r="G100" s="17"/>
      <c r="H100" s="29"/>
      <c r="I100" s="29"/>
      <c r="O100" s="2"/>
      <c r="P100" s="13"/>
      <c r="Q100" s="11"/>
    </row>
    <row r="101" spans="7:17" ht="24" customHeight="1">
      <c r="G101" s="17"/>
      <c r="H101" s="29"/>
      <c r="I101" s="29"/>
      <c r="O101" s="2"/>
      <c r="P101" s="13"/>
      <c r="Q101" s="11"/>
    </row>
    <row r="102" spans="7:17" ht="24" customHeight="1">
      <c r="G102" s="17"/>
      <c r="H102" s="29"/>
      <c r="I102" s="29"/>
      <c r="O102" s="2"/>
      <c r="P102" s="13"/>
      <c r="Q102" s="11"/>
    </row>
    <row r="103" spans="7:17" ht="24" customHeight="1">
      <c r="G103" s="17"/>
      <c r="H103" s="29"/>
      <c r="I103" s="29"/>
      <c r="O103" s="2"/>
      <c r="P103" s="13"/>
      <c r="Q103" s="11"/>
    </row>
    <row r="104" spans="7:17" ht="18.75">
      <c r="G104" s="17"/>
      <c r="H104" s="29"/>
      <c r="I104" s="29"/>
      <c r="O104" s="2"/>
      <c r="P104" s="13"/>
      <c r="Q104" s="11"/>
    </row>
    <row r="105" spans="7:17" ht="39.75" customHeight="1">
      <c r="G105" s="17"/>
      <c r="H105" s="29"/>
      <c r="I105" s="29"/>
      <c r="O105" s="2"/>
      <c r="P105" s="13"/>
      <c r="Q105" s="11"/>
    </row>
    <row r="106" spans="7:17" ht="18.75">
      <c r="G106" s="17"/>
      <c r="H106" s="29"/>
      <c r="I106" s="29"/>
      <c r="O106" s="2"/>
      <c r="P106" s="13"/>
      <c r="Q106" s="11"/>
    </row>
    <row r="107" spans="7:17" ht="18.75">
      <c r="G107" s="17"/>
      <c r="H107" s="29"/>
      <c r="I107" s="29"/>
      <c r="O107" s="2"/>
      <c r="P107" s="13"/>
      <c r="Q107" s="11"/>
    </row>
    <row r="108" spans="7:17" ht="18.75">
      <c r="G108" s="17"/>
      <c r="H108" s="29"/>
      <c r="I108" s="29"/>
      <c r="O108" s="2"/>
      <c r="P108" s="13"/>
      <c r="Q108" s="11"/>
    </row>
    <row r="109" spans="7:17" ht="18.75">
      <c r="G109" s="17"/>
      <c r="H109" s="29"/>
      <c r="I109" s="29"/>
      <c r="O109" s="2"/>
      <c r="P109" s="13"/>
      <c r="Q109" s="11"/>
    </row>
    <row r="110" spans="7:17" ht="18.75">
      <c r="G110" s="17"/>
      <c r="H110" s="29"/>
      <c r="I110" s="29"/>
      <c r="O110" s="2"/>
      <c r="P110" s="13"/>
      <c r="Q110" s="11"/>
    </row>
    <row r="111" spans="7:17" ht="18.75">
      <c r="G111" s="17"/>
      <c r="H111" s="29"/>
      <c r="I111" s="29"/>
      <c r="O111" s="2"/>
      <c r="P111" s="13"/>
      <c r="Q111" s="11"/>
    </row>
    <row r="112" spans="7:17" ht="15" customHeight="1">
      <c r="G112" s="17"/>
      <c r="H112" s="29"/>
      <c r="I112" s="29"/>
      <c r="O112" s="2"/>
      <c r="P112" s="13"/>
      <c r="Q112" s="11"/>
    </row>
    <row r="113" spans="2:17" s="2" customFormat="1" ht="18.75">
      <c r="B113" s="12"/>
      <c r="C113" s="34"/>
      <c r="D113" s="3"/>
      <c r="E113" s="4"/>
      <c r="F113" s="33"/>
      <c r="G113" s="17"/>
      <c r="H113" s="29"/>
      <c r="I113" s="29"/>
      <c r="J113" s="31"/>
      <c r="K113" s="157"/>
      <c r="L113" s="168"/>
      <c r="M113" s="6"/>
      <c r="N113" s="6"/>
      <c r="P113" s="13"/>
      <c r="Q113" s="14"/>
    </row>
    <row r="114" spans="7:17" ht="18.75">
      <c r="G114" s="17"/>
      <c r="H114" s="29"/>
      <c r="I114" s="29"/>
      <c r="O114" s="2"/>
      <c r="P114" s="13"/>
      <c r="Q114" s="11"/>
    </row>
    <row r="115" spans="7:17" ht="18.75">
      <c r="G115" s="17"/>
      <c r="H115" s="29"/>
      <c r="I115" s="29"/>
      <c r="O115" s="2"/>
      <c r="P115" s="13"/>
      <c r="Q115" s="11"/>
    </row>
    <row r="116" spans="7:17" ht="12" customHeight="1">
      <c r="G116" s="17"/>
      <c r="H116" s="29"/>
      <c r="I116" s="29"/>
      <c r="O116" s="2"/>
      <c r="P116" s="13"/>
      <c r="Q116" s="11"/>
    </row>
    <row r="117" spans="7:17" ht="15" customHeight="1">
      <c r="G117" s="17"/>
      <c r="H117" s="29"/>
      <c r="I117" s="29"/>
      <c r="O117" s="2"/>
      <c r="P117" s="13"/>
      <c r="Q117" s="11"/>
    </row>
    <row r="118" spans="7:17" ht="15" customHeight="1">
      <c r="G118" s="17"/>
      <c r="H118" s="29"/>
      <c r="I118" s="29"/>
      <c r="O118" s="2"/>
      <c r="P118" s="13"/>
      <c r="Q118" s="11"/>
    </row>
    <row r="119" spans="7:17" ht="10.5" customHeight="1">
      <c r="G119" s="17"/>
      <c r="H119" s="29"/>
      <c r="I119" s="29"/>
      <c r="O119" s="2"/>
      <c r="P119" s="13"/>
      <c r="Q119" s="11"/>
    </row>
    <row r="120" spans="7:17" ht="18.75">
      <c r="G120" s="17"/>
      <c r="H120" s="29"/>
      <c r="I120" s="29"/>
      <c r="O120" s="2"/>
      <c r="P120" s="13"/>
      <c r="Q120" s="11"/>
    </row>
    <row r="121" spans="7:17" ht="18.75">
      <c r="G121" s="17"/>
      <c r="H121" s="29"/>
      <c r="I121" s="29"/>
      <c r="O121" s="2"/>
      <c r="P121" s="13"/>
      <c r="Q121" s="11"/>
    </row>
    <row r="122" spans="7:17" ht="24.75" customHeight="1">
      <c r="G122" s="17"/>
      <c r="H122" s="29"/>
      <c r="I122" s="29"/>
      <c r="O122" s="2"/>
      <c r="P122" s="13"/>
      <c r="Q122" s="11"/>
    </row>
    <row r="123" spans="7:17" ht="15" customHeight="1">
      <c r="G123" s="17"/>
      <c r="H123" s="29"/>
      <c r="I123" s="29"/>
      <c r="O123" s="2"/>
      <c r="P123" s="13"/>
      <c r="Q123" s="11"/>
    </row>
    <row r="124" spans="2:17" s="2" customFormat="1" ht="18.75">
      <c r="B124" s="12"/>
      <c r="C124" s="34"/>
      <c r="D124" s="3"/>
      <c r="E124" s="4"/>
      <c r="F124" s="33"/>
      <c r="G124" s="17"/>
      <c r="H124" s="29"/>
      <c r="I124" s="29"/>
      <c r="J124" s="31"/>
      <c r="K124" s="157"/>
      <c r="L124" s="168"/>
      <c r="M124" s="6"/>
      <c r="N124" s="6"/>
      <c r="P124" s="13"/>
      <c r="Q124" s="14"/>
    </row>
    <row r="125" spans="7:17" ht="13.5" customHeight="1">
      <c r="G125" s="17"/>
      <c r="H125" s="29"/>
      <c r="I125" s="29"/>
      <c r="O125" s="2"/>
      <c r="P125" s="13"/>
      <c r="Q125" s="11"/>
    </row>
    <row r="126" spans="7:17" ht="25.5" customHeight="1">
      <c r="G126" s="17"/>
      <c r="H126" s="29"/>
      <c r="I126" s="29"/>
      <c r="O126" s="2"/>
      <c r="P126" s="13"/>
      <c r="Q126" s="11"/>
    </row>
    <row r="127" spans="7:17" ht="18.75">
      <c r="G127" s="17"/>
      <c r="H127" s="29"/>
      <c r="I127" s="29"/>
      <c r="O127" s="2"/>
      <c r="P127" s="13"/>
      <c r="Q127" s="11"/>
    </row>
    <row r="128" spans="7:17" ht="18.75">
      <c r="G128" s="17"/>
      <c r="H128" s="29"/>
      <c r="I128" s="29"/>
      <c r="O128" s="2"/>
      <c r="P128" s="13"/>
      <c r="Q128" s="11"/>
    </row>
    <row r="129" spans="7:17" ht="18.75">
      <c r="G129" s="17"/>
      <c r="H129" s="29"/>
      <c r="I129" s="29"/>
      <c r="O129" s="2"/>
      <c r="P129" s="13"/>
      <c r="Q129" s="11"/>
    </row>
    <row r="130" spans="7:17" ht="18.75">
      <c r="G130" s="17"/>
      <c r="H130" s="29"/>
      <c r="I130" s="29"/>
      <c r="O130" s="2"/>
      <c r="P130" s="13"/>
      <c r="Q130" s="11"/>
    </row>
    <row r="131" spans="7:17" ht="18.75">
      <c r="G131" s="17"/>
      <c r="H131" s="29"/>
      <c r="I131" s="29"/>
      <c r="O131" s="2"/>
      <c r="P131" s="13"/>
      <c r="Q131" s="11"/>
    </row>
    <row r="132" spans="7:17" ht="18.75">
      <c r="G132" s="17"/>
      <c r="H132" s="29"/>
      <c r="I132" s="29"/>
      <c r="O132" s="2"/>
      <c r="P132" s="13"/>
      <c r="Q132" s="11"/>
    </row>
    <row r="133" spans="7:17" ht="18.75">
      <c r="G133" s="17"/>
      <c r="H133" s="29"/>
      <c r="I133" s="29"/>
      <c r="O133" s="2"/>
      <c r="P133" s="13"/>
      <c r="Q133" s="11"/>
    </row>
    <row r="134" spans="7:17" ht="18.75">
      <c r="G134" s="17"/>
      <c r="H134" s="29"/>
      <c r="I134" s="29"/>
      <c r="O134" s="2"/>
      <c r="P134" s="13"/>
      <c r="Q134" s="11"/>
    </row>
    <row r="135" spans="7:17" ht="15" customHeight="1">
      <c r="G135" s="17"/>
      <c r="H135" s="29"/>
      <c r="I135" s="29"/>
      <c r="O135" s="2"/>
      <c r="P135" s="13"/>
      <c r="Q135" s="11"/>
    </row>
    <row r="136" spans="7:17" ht="18.75">
      <c r="G136" s="17"/>
      <c r="H136" s="29"/>
      <c r="I136" s="29"/>
      <c r="O136" s="2"/>
      <c r="P136" s="13"/>
      <c r="Q136" s="11"/>
    </row>
    <row r="137" spans="7:17" ht="18.75">
      <c r="G137" s="17"/>
      <c r="H137" s="29"/>
      <c r="I137" s="29"/>
      <c r="O137" s="2"/>
      <c r="P137" s="13"/>
      <c r="Q137" s="11"/>
    </row>
    <row r="138" spans="7:17" ht="15" customHeight="1">
      <c r="G138" s="17"/>
      <c r="H138" s="29"/>
      <c r="I138" s="29"/>
      <c r="O138" s="2"/>
      <c r="P138" s="13"/>
      <c r="Q138" s="11"/>
    </row>
    <row r="139" spans="2:17" s="2" customFormat="1" ht="18.75">
      <c r="B139" s="12"/>
      <c r="C139" s="34"/>
      <c r="D139" s="3"/>
      <c r="E139" s="4"/>
      <c r="F139" s="33"/>
      <c r="G139" s="17"/>
      <c r="H139" s="29"/>
      <c r="I139" s="29"/>
      <c r="J139" s="31"/>
      <c r="K139" s="157"/>
      <c r="L139" s="168"/>
      <c r="M139" s="6"/>
      <c r="N139" s="6"/>
      <c r="P139" s="13"/>
      <c r="Q139" s="14"/>
    </row>
    <row r="140" spans="7:17" ht="18.75">
      <c r="G140" s="17"/>
      <c r="H140" s="29"/>
      <c r="I140" s="29"/>
      <c r="O140" s="2"/>
      <c r="P140" s="13"/>
      <c r="Q140" s="11"/>
    </row>
    <row r="141" spans="7:17" ht="18.75">
      <c r="G141" s="17"/>
      <c r="H141" s="29"/>
      <c r="I141" s="29"/>
      <c r="O141" s="2"/>
      <c r="P141" s="13"/>
      <c r="Q141" s="11"/>
    </row>
    <row r="142" spans="7:17" ht="13.5" customHeight="1">
      <c r="G142" s="17"/>
      <c r="H142" s="29"/>
      <c r="I142" s="29"/>
      <c r="O142" s="2"/>
      <c r="P142" s="13"/>
      <c r="Q142" s="11"/>
    </row>
    <row r="143" spans="7:17" ht="18.75">
      <c r="G143" s="17"/>
      <c r="H143" s="29"/>
      <c r="I143" s="29"/>
      <c r="O143" s="2"/>
      <c r="P143" s="13"/>
      <c r="Q143" s="11"/>
    </row>
    <row r="144" spans="7:17" ht="18.75">
      <c r="G144" s="17"/>
      <c r="H144" s="29"/>
      <c r="I144" s="29"/>
      <c r="O144" s="2"/>
      <c r="P144" s="13"/>
      <c r="Q144" s="11"/>
    </row>
    <row r="145" spans="7:17" ht="18.75">
      <c r="G145" s="17"/>
      <c r="H145" s="29"/>
      <c r="I145" s="29"/>
      <c r="O145" s="2"/>
      <c r="P145" s="13"/>
      <c r="Q145" s="11"/>
    </row>
    <row r="146" spans="7:17" ht="18.75">
      <c r="G146" s="17"/>
      <c r="H146" s="29"/>
      <c r="I146" s="29"/>
      <c r="O146" s="2"/>
      <c r="P146" s="13"/>
      <c r="Q146" s="11"/>
    </row>
    <row r="147" spans="7:17" ht="15" customHeight="1">
      <c r="G147" s="17"/>
      <c r="H147" s="29"/>
      <c r="I147" s="29"/>
      <c r="O147" s="2"/>
      <c r="P147" s="13"/>
      <c r="Q147" s="11"/>
    </row>
    <row r="148" spans="2:17" s="2" customFormat="1" ht="18.75">
      <c r="B148" s="12"/>
      <c r="C148" s="34"/>
      <c r="D148" s="3"/>
      <c r="E148" s="4"/>
      <c r="F148" s="33"/>
      <c r="G148" s="17"/>
      <c r="H148" s="29"/>
      <c r="I148" s="29"/>
      <c r="J148" s="31"/>
      <c r="K148" s="157"/>
      <c r="L148" s="168"/>
      <c r="M148" s="6"/>
      <c r="N148" s="6"/>
      <c r="P148" s="13"/>
      <c r="Q148" s="14"/>
    </row>
    <row r="149" spans="7:17" ht="6.75" customHeight="1">
      <c r="G149" s="17"/>
      <c r="H149" s="29"/>
      <c r="I149" s="29"/>
      <c r="O149" s="2"/>
      <c r="P149" s="13"/>
      <c r="Q149" s="11"/>
    </row>
    <row r="150" spans="7:17" ht="18.75">
      <c r="G150" s="17"/>
      <c r="H150" s="29"/>
      <c r="I150" s="29"/>
      <c r="O150" s="2"/>
      <c r="P150" s="13"/>
      <c r="Q150" s="11"/>
    </row>
    <row r="151" spans="7:17" ht="15" customHeight="1">
      <c r="G151" s="17"/>
      <c r="H151" s="29"/>
      <c r="I151" s="29"/>
      <c r="O151" s="2"/>
      <c r="P151" s="13"/>
      <c r="Q151" s="11"/>
    </row>
    <row r="152" spans="7:17" ht="18.75">
      <c r="G152" s="17"/>
      <c r="H152" s="29"/>
      <c r="I152" s="29"/>
      <c r="O152" s="2"/>
      <c r="P152" s="13"/>
      <c r="Q152" s="11"/>
    </row>
    <row r="153" spans="7:17" ht="18.75">
      <c r="G153" s="17"/>
      <c r="H153" s="29"/>
      <c r="I153" s="29"/>
      <c r="O153" s="2"/>
      <c r="P153" s="13"/>
      <c r="Q153" s="11"/>
    </row>
    <row r="154" spans="7:17" ht="18.75">
      <c r="G154" s="17"/>
      <c r="H154" s="29"/>
      <c r="I154" s="29"/>
      <c r="O154" s="2"/>
      <c r="P154" s="13"/>
      <c r="Q154" s="11"/>
    </row>
    <row r="155" spans="7:17" ht="15" customHeight="1">
      <c r="G155" s="17"/>
      <c r="H155" s="29"/>
      <c r="I155" s="29"/>
      <c r="O155" s="2"/>
      <c r="P155" s="13"/>
      <c r="Q155" s="11"/>
    </row>
    <row r="156" spans="7:17" ht="15" customHeight="1">
      <c r="G156" s="17"/>
      <c r="H156" s="29"/>
      <c r="I156" s="29"/>
      <c r="O156" s="2"/>
      <c r="P156" s="13"/>
      <c r="Q156" s="11"/>
    </row>
    <row r="157" spans="7:17" ht="15" customHeight="1">
      <c r="G157" s="17"/>
      <c r="H157" s="29"/>
      <c r="I157" s="29"/>
      <c r="O157" s="2"/>
      <c r="P157" s="13"/>
      <c r="Q157" s="11"/>
    </row>
    <row r="158" spans="7:17" ht="15" customHeight="1">
      <c r="G158" s="17"/>
      <c r="H158" s="29"/>
      <c r="I158" s="29"/>
      <c r="O158" s="2"/>
      <c r="P158" s="13"/>
      <c r="Q158" s="11"/>
    </row>
    <row r="159" spans="7:17" ht="18.75">
      <c r="G159" s="17"/>
      <c r="H159" s="29"/>
      <c r="I159" s="29"/>
      <c r="O159" s="2"/>
      <c r="P159" s="13"/>
      <c r="Q159" s="11"/>
    </row>
    <row r="160" spans="7:17" ht="18.75">
      <c r="G160" s="17"/>
      <c r="H160" s="29"/>
      <c r="I160" s="29"/>
      <c r="O160" s="2"/>
      <c r="P160" s="13"/>
      <c r="Q160" s="11"/>
    </row>
    <row r="161" spans="7:17" ht="18.75">
      <c r="G161" s="17"/>
      <c r="H161" s="29"/>
      <c r="I161" s="29"/>
      <c r="O161" s="2"/>
      <c r="P161" s="13"/>
      <c r="Q161" s="11"/>
    </row>
    <row r="162" spans="7:16" ht="18.75">
      <c r="G162" s="17"/>
      <c r="H162" s="29"/>
      <c r="I162" s="29"/>
      <c r="O162" s="2"/>
      <c r="P162" s="13"/>
    </row>
    <row r="163" spans="7:16" ht="18.75">
      <c r="G163" s="17"/>
      <c r="H163" s="29"/>
      <c r="I163" s="29"/>
      <c r="O163" s="2"/>
      <c r="P163" s="2"/>
    </row>
    <row r="164" spans="7:16" ht="18.75">
      <c r="G164" s="17"/>
      <c r="H164" s="29"/>
      <c r="I164" s="29"/>
      <c r="O164" s="2"/>
      <c r="P164" s="2"/>
    </row>
    <row r="165" spans="7:17" ht="18.75">
      <c r="G165" s="17"/>
      <c r="H165" s="29"/>
      <c r="I165" s="29"/>
      <c r="O165" s="2"/>
      <c r="P165" s="13"/>
      <c r="Q165" s="11"/>
    </row>
    <row r="166" spans="7:16" ht="18.75">
      <c r="G166" s="17"/>
      <c r="H166" s="29"/>
      <c r="I166" s="29"/>
      <c r="O166" s="2"/>
      <c r="P166" s="2"/>
    </row>
    <row r="167" spans="7:16" ht="15" customHeight="1">
      <c r="G167" s="17"/>
      <c r="H167" s="29"/>
      <c r="I167" s="29"/>
      <c r="O167" s="2"/>
      <c r="P167" s="2"/>
    </row>
    <row r="168" spans="7:16" ht="15" customHeight="1">
      <c r="G168" s="17"/>
      <c r="H168" s="29"/>
      <c r="I168" s="29"/>
      <c r="O168" s="2"/>
      <c r="P168" s="2"/>
    </row>
    <row r="169" spans="7:16" ht="15" customHeight="1">
      <c r="G169" s="17"/>
      <c r="H169" s="29"/>
      <c r="I169" s="29"/>
      <c r="O169" s="2"/>
      <c r="P169" s="2"/>
    </row>
    <row r="170" spans="7:16" ht="15" customHeight="1">
      <c r="G170" s="17"/>
      <c r="H170" s="29"/>
      <c r="I170" s="29"/>
      <c r="O170" s="2"/>
      <c r="P170" s="2"/>
    </row>
    <row r="171" spans="7:16" ht="15" customHeight="1">
      <c r="G171" s="17"/>
      <c r="H171" s="29"/>
      <c r="I171" s="29"/>
      <c r="O171" s="2"/>
      <c r="P171" s="2"/>
    </row>
    <row r="172" spans="7:16" ht="18.75">
      <c r="G172" s="17"/>
      <c r="H172" s="29"/>
      <c r="I172" s="29"/>
      <c r="O172" s="2"/>
      <c r="P172" s="2"/>
    </row>
    <row r="173" spans="7:16" ht="18.75">
      <c r="G173" s="17"/>
      <c r="H173" s="29"/>
      <c r="I173" s="29"/>
      <c r="O173" s="2"/>
      <c r="P173" s="2"/>
    </row>
    <row r="174" spans="7:16" ht="18.75">
      <c r="G174" s="17"/>
      <c r="H174" s="29"/>
      <c r="I174" s="29"/>
      <c r="O174" s="2"/>
      <c r="P174" s="2"/>
    </row>
    <row r="175" spans="7:16" ht="18.75">
      <c r="G175" s="17"/>
      <c r="H175" s="29"/>
      <c r="I175" s="29"/>
      <c r="O175" s="2"/>
      <c r="P175" s="2"/>
    </row>
    <row r="176" spans="7:16" ht="18.75">
      <c r="G176" s="17"/>
      <c r="H176" s="29"/>
      <c r="I176" s="29"/>
      <c r="O176" s="2"/>
      <c r="P176" s="2"/>
    </row>
    <row r="177" spans="7:16" ht="18.75">
      <c r="G177" s="17"/>
      <c r="H177" s="29"/>
      <c r="I177" s="29"/>
      <c r="O177" s="2"/>
      <c r="P177" s="2"/>
    </row>
    <row r="178" spans="7:16" ht="18.75">
      <c r="G178" s="17"/>
      <c r="H178" s="29"/>
      <c r="I178" s="29"/>
      <c r="O178" s="2"/>
      <c r="P178" s="2"/>
    </row>
    <row r="179" spans="7:16" ht="18.75">
      <c r="G179" s="17"/>
      <c r="H179" s="29"/>
      <c r="I179" s="29"/>
      <c r="O179" s="2"/>
      <c r="P179" s="2"/>
    </row>
    <row r="180" spans="7:16" ht="18.75">
      <c r="G180" s="17"/>
      <c r="H180" s="29"/>
      <c r="I180" s="29"/>
      <c r="O180" s="2"/>
      <c r="P180" s="2"/>
    </row>
    <row r="181" spans="7:16" ht="18.75">
      <c r="G181" s="17"/>
      <c r="H181" s="29"/>
      <c r="I181" s="29"/>
      <c r="O181" s="2"/>
      <c r="P181" s="2"/>
    </row>
    <row r="182" spans="7:16" ht="18.75">
      <c r="G182" s="17"/>
      <c r="H182" s="29"/>
      <c r="I182" s="29"/>
      <c r="O182" s="2"/>
      <c r="P182" s="2"/>
    </row>
    <row r="183" spans="7:16" ht="18.75">
      <c r="G183" s="17"/>
      <c r="H183" s="29"/>
      <c r="I183" s="29"/>
      <c r="O183" s="2"/>
      <c r="P183" s="2"/>
    </row>
    <row r="184" spans="7:16" ht="18.75">
      <c r="G184" s="17"/>
      <c r="H184" s="29"/>
      <c r="I184" s="29"/>
      <c r="O184" s="2"/>
      <c r="P184" s="2"/>
    </row>
    <row r="185" spans="7:16" ht="18.75">
      <c r="G185" s="17"/>
      <c r="H185" s="29"/>
      <c r="I185" s="29"/>
      <c r="O185" s="2"/>
      <c r="P185" s="2"/>
    </row>
    <row r="186" spans="7:16" ht="18.75">
      <c r="G186" s="17"/>
      <c r="H186" s="29"/>
      <c r="I186" s="29"/>
      <c r="O186" s="2"/>
      <c r="P186" s="2"/>
    </row>
    <row r="187" spans="7:16" ht="18.75">
      <c r="G187" s="17"/>
      <c r="H187" s="29"/>
      <c r="I187" s="29"/>
      <c r="O187" s="2"/>
      <c r="P187" s="2"/>
    </row>
    <row r="188" spans="7:16" ht="18.75">
      <c r="G188" s="17"/>
      <c r="H188" s="29"/>
      <c r="I188" s="29"/>
      <c r="O188" s="2"/>
      <c r="P188" s="2"/>
    </row>
    <row r="189" spans="7:16" ht="18.75">
      <c r="G189" s="17"/>
      <c r="H189" s="29"/>
      <c r="I189" s="29"/>
      <c r="O189" s="2"/>
      <c r="P189" s="2"/>
    </row>
    <row r="190" spans="7:16" ht="18.75">
      <c r="G190" s="17"/>
      <c r="H190" s="29"/>
      <c r="I190" s="29"/>
      <c r="O190" s="2"/>
      <c r="P190" s="2"/>
    </row>
    <row r="191" spans="7:16" ht="18.75">
      <c r="G191" s="17"/>
      <c r="H191" s="29"/>
      <c r="I191" s="29"/>
      <c r="O191" s="2"/>
      <c r="P191" s="2"/>
    </row>
    <row r="192" spans="7:16" ht="18.75">
      <c r="G192" s="17"/>
      <c r="H192" s="29"/>
      <c r="I192" s="29"/>
      <c r="O192" s="2"/>
      <c r="P192" s="2"/>
    </row>
    <row r="193" spans="7:16" ht="18.75">
      <c r="G193" s="17"/>
      <c r="H193" s="29"/>
      <c r="I193" s="29"/>
      <c r="O193" s="2"/>
      <c r="P193" s="2"/>
    </row>
    <row r="194" spans="7:16" ht="18.75">
      <c r="G194" s="17"/>
      <c r="H194" s="29"/>
      <c r="I194" s="29"/>
      <c r="O194" s="2"/>
      <c r="P194" s="2"/>
    </row>
    <row r="195" spans="7:16" ht="18.75">
      <c r="G195" s="17"/>
      <c r="H195" s="29"/>
      <c r="I195" s="29"/>
      <c r="O195" s="2"/>
      <c r="P195" s="2"/>
    </row>
    <row r="196" spans="7:16" ht="18.75">
      <c r="G196" s="17"/>
      <c r="H196" s="29"/>
      <c r="I196" s="29"/>
      <c r="O196" s="2"/>
      <c r="P196" s="2"/>
    </row>
    <row r="197" spans="7:16" ht="18.75">
      <c r="G197" s="17"/>
      <c r="H197" s="29"/>
      <c r="I197" s="29"/>
      <c r="O197" s="2"/>
      <c r="P197" s="2"/>
    </row>
    <row r="198" spans="7:16" ht="18.75">
      <c r="G198" s="17"/>
      <c r="H198" s="29"/>
      <c r="I198" s="29"/>
      <c r="O198" s="2"/>
      <c r="P198" s="2"/>
    </row>
    <row r="199" spans="7:16" ht="18.75">
      <c r="G199" s="17"/>
      <c r="H199" s="29"/>
      <c r="I199" s="29"/>
      <c r="O199" s="2"/>
      <c r="P199" s="2"/>
    </row>
    <row r="200" spans="7:16" ht="18.75">
      <c r="G200" s="17"/>
      <c r="H200" s="29"/>
      <c r="I200" s="29"/>
      <c r="O200" s="2"/>
      <c r="P200" s="2"/>
    </row>
    <row r="201" spans="7:16" ht="18.75">
      <c r="G201" s="17"/>
      <c r="H201" s="29"/>
      <c r="I201" s="29"/>
      <c r="O201" s="2"/>
      <c r="P201" s="2"/>
    </row>
    <row r="202" spans="7:16" ht="18.75">
      <c r="G202" s="17"/>
      <c r="H202" s="29"/>
      <c r="I202" s="29"/>
      <c r="O202" s="2"/>
      <c r="P202" s="2"/>
    </row>
    <row r="203" spans="7:16" ht="18.75">
      <c r="G203" s="17"/>
      <c r="H203" s="29"/>
      <c r="I203" s="29"/>
      <c r="O203" s="2"/>
      <c r="P203" s="2"/>
    </row>
    <row r="204" spans="7:16" ht="18.75">
      <c r="G204" s="17"/>
      <c r="H204" s="29"/>
      <c r="I204" s="29"/>
      <c r="O204" s="2"/>
      <c r="P204" s="2"/>
    </row>
    <row r="205" spans="7:16" ht="18.75">
      <c r="G205" s="17"/>
      <c r="H205" s="29"/>
      <c r="I205" s="29"/>
      <c r="O205" s="2"/>
      <c r="P205" s="2"/>
    </row>
    <row r="206" spans="7:16" ht="18.75">
      <c r="G206" s="17"/>
      <c r="H206" s="29"/>
      <c r="I206" s="29"/>
      <c r="O206" s="2"/>
      <c r="P206" s="2"/>
    </row>
    <row r="207" spans="7:16" ht="18.75">
      <c r="G207" s="17"/>
      <c r="H207" s="29"/>
      <c r="I207" s="29"/>
      <c r="O207" s="2"/>
      <c r="P207" s="2"/>
    </row>
    <row r="208" spans="7:16" ht="18.75">
      <c r="G208" s="17"/>
      <c r="H208" s="29"/>
      <c r="I208" s="29"/>
      <c r="O208" s="2"/>
      <c r="P208" s="2"/>
    </row>
    <row r="209" spans="7:16" ht="18.75">
      <c r="G209" s="17"/>
      <c r="H209" s="29"/>
      <c r="I209" s="29"/>
      <c r="O209" s="2"/>
      <c r="P209" s="2"/>
    </row>
    <row r="210" spans="7:16" ht="18.75">
      <c r="G210" s="17"/>
      <c r="H210" s="29"/>
      <c r="I210" s="29"/>
      <c r="O210" s="2"/>
      <c r="P210" s="2"/>
    </row>
    <row r="211" spans="7:16" ht="18.75">
      <c r="G211" s="17"/>
      <c r="H211" s="29"/>
      <c r="I211" s="29"/>
      <c r="O211" s="2"/>
      <c r="P211" s="2"/>
    </row>
    <row r="212" spans="7:16" ht="18.75">
      <c r="G212" s="17"/>
      <c r="H212" s="29"/>
      <c r="I212" s="29"/>
      <c r="O212" s="2"/>
      <c r="P212" s="2"/>
    </row>
    <row r="213" spans="7:16" ht="18.75">
      <c r="G213" s="17"/>
      <c r="H213" s="29"/>
      <c r="I213" s="29"/>
      <c r="O213" s="2"/>
      <c r="P213" s="2"/>
    </row>
    <row r="214" spans="7:16" ht="18.75">
      <c r="G214" s="17"/>
      <c r="H214" s="29"/>
      <c r="I214" s="29"/>
      <c r="O214" s="2"/>
      <c r="P214" s="2"/>
    </row>
    <row r="215" spans="7:16" ht="18.75">
      <c r="G215" s="17"/>
      <c r="H215" s="29"/>
      <c r="I215" s="29"/>
      <c r="O215" s="2"/>
      <c r="P215" s="2"/>
    </row>
    <row r="216" spans="7:16" ht="18.75">
      <c r="G216" s="17"/>
      <c r="H216" s="29"/>
      <c r="I216" s="29"/>
      <c r="O216" s="2"/>
      <c r="P216" s="2"/>
    </row>
    <row r="217" spans="7:16" ht="18.75">
      <c r="G217" s="17"/>
      <c r="H217" s="29"/>
      <c r="I217" s="29"/>
      <c r="O217" s="2"/>
      <c r="P217" s="2"/>
    </row>
    <row r="218" spans="7:16" ht="18.75">
      <c r="G218" s="17"/>
      <c r="H218" s="29"/>
      <c r="I218" s="29"/>
      <c r="O218" s="2"/>
      <c r="P218" s="2"/>
    </row>
    <row r="219" spans="7:16" ht="18.75">
      <c r="G219" s="17"/>
      <c r="H219" s="29"/>
      <c r="I219" s="29"/>
      <c r="O219" s="2"/>
      <c r="P219" s="2"/>
    </row>
    <row r="220" spans="7:16" ht="18.75">
      <c r="G220" s="17"/>
      <c r="H220" s="29"/>
      <c r="I220" s="29"/>
      <c r="O220" s="2"/>
      <c r="P220" s="2"/>
    </row>
    <row r="221" spans="7:16" ht="18.75">
      <c r="G221" s="17"/>
      <c r="H221" s="29"/>
      <c r="I221" s="29"/>
      <c r="O221" s="2"/>
      <c r="P221" s="2"/>
    </row>
    <row r="222" spans="7:16" ht="18.75">
      <c r="G222" s="17"/>
      <c r="H222" s="29"/>
      <c r="I222" s="29"/>
      <c r="O222" s="2"/>
      <c r="P222" s="2"/>
    </row>
    <row r="223" spans="7:16" ht="18.75">
      <c r="G223" s="17"/>
      <c r="H223" s="29"/>
      <c r="I223" s="29"/>
      <c r="O223" s="2"/>
      <c r="P223" s="2"/>
    </row>
    <row r="224" spans="7:16" ht="18.75">
      <c r="G224" s="17"/>
      <c r="H224" s="29"/>
      <c r="I224" s="29"/>
      <c r="O224" s="2"/>
      <c r="P224" s="2"/>
    </row>
    <row r="225" spans="7:16" ht="18.75">
      <c r="G225" s="17"/>
      <c r="H225" s="29"/>
      <c r="I225" s="29"/>
      <c r="O225" s="2"/>
      <c r="P225" s="2"/>
    </row>
    <row r="226" spans="7:16" ht="18.75">
      <c r="G226" s="17"/>
      <c r="H226" s="29"/>
      <c r="I226" s="29"/>
      <c r="O226" s="2"/>
      <c r="P226" s="2"/>
    </row>
    <row r="227" spans="7:16" ht="18.75">
      <c r="G227" s="17"/>
      <c r="H227" s="29"/>
      <c r="I227" s="29"/>
      <c r="O227" s="2"/>
      <c r="P227" s="2"/>
    </row>
    <row r="228" spans="7:16" ht="18.75">
      <c r="G228" s="17"/>
      <c r="H228" s="29"/>
      <c r="I228" s="29"/>
      <c r="O228" s="2"/>
      <c r="P228" s="2"/>
    </row>
    <row r="229" spans="7:16" ht="18.75">
      <c r="G229" s="17"/>
      <c r="H229" s="29"/>
      <c r="I229" s="29"/>
      <c r="O229" s="2"/>
      <c r="P229" s="2"/>
    </row>
    <row r="230" spans="7:16" ht="18.75">
      <c r="G230" s="17"/>
      <c r="H230" s="29"/>
      <c r="I230" s="29"/>
      <c r="O230" s="2"/>
      <c r="P230" s="2"/>
    </row>
    <row r="231" spans="7:16" ht="18.75">
      <c r="G231" s="17"/>
      <c r="H231" s="29"/>
      <c r="I231" s="29"/>
      <c r="O231" s="2"/>
      <c r="P231" s="2"/>
    </row>
    <row r="232" spans="7:16" ht="18.75">
      <c r="G232" s="17"/>
      <c r="H232" s="29"/>
      <c r="I232" s="29"/>
      <c r="O232" s="2"/>
      <c r="P232" s="2"/>
    </row>
    <row r="233" spans="7:16" ht="18.75">
      <c r="G233" s="17"/>
      <c r="H233" s="29"/>
      <c r="I233" s="29"/>
      <c r="O233" s="2"/>
      <c r="P233" s="2"/>
    </row>
    <row r="234" spans="7:16" ht="18.75">
      <c r="G234" s="17"/>
      <c r="H234" s="29"/>
      <c r="I234" s="29"/>
      <c r="O234" s="2"/>
      <c r="P234" s="2"/>
    </row>
    <row r="235" spans="7:16" ht="18.75">
      <c r="G235" s="17"/>
      <c r="H235" s="29"/>
      <c r="I235" s="29"/>
      <c r="O235" s="2"/>
      <c r="P235" s="2"/>
    </row>
    <row r="236" spans="7:16" ht="18.75">
      <c r="G236" s="17"/>
      <c r="H236" s="29"/>
      <c r="I236" s="29"/>
      <c r="O236" s="2"/>
      <c r="P236" s="2"/>
    </row>
    <row r="237" spans="7:16" ht="18.75">
      <c r="G237" s="17"/>
      <c r="H237" s="29"/>
      <c r="I237" s="29"/>
      <c r="O237" s="2"/>
      <c r="P237" s="2"/>
    </row>
    <row r="238" spans="7:16" ht="18.75">
      <c r="G238" s="17"/>
      <c r="H238" s="29"/>
      <c r="I238" s="29"/>
      <c r="O238" s="2"/>
      <c r="P238" s="2"/>
    </row>
    <row r="239" spans="7:16" ht="18.75">
      <c r="G239" s="17"/>
      <c r="H239" s="29"/>
      <c r="I239" s="29"/>
      <c r="O239" s="2"/>
      <c r="P239" s="2"/>
    </row>
    <row r="240" spans="7:16" ht="18.75">
      <c r="G240" s="17"/>
      <c r="H240" s="29"/>
      <c r="I240" s="29"/>
      <c r="O240" s="2"/>
      <c r="P240" s="2"/>
    </row>
    <row r="241" spans="7:16" ht="18.75">
      <c r="G241" s="17"/>
      <c r="H241" s="29"/>
      <c r="I241" s="29"/>
      <c r="O241" s="2"/>
      <c r="P241" s="2"/>
    </row>
    <row r="242" spans="7:16" ht="18.75">
      <c r="G242" s="17"/>
      <c r="H242" s="29"/>
      <c r="I242" s="29"/>
      <c r="O242" s="2"/>
      <c r="P242" s="2"/>
    </row>
    <row r="243" spans="7:16" ht="18.75">
      <c r="G243" s="17"/>
      <c r="H243" s="29"/>
      <c r="I243" s="29"/>
      <c r="O243" s="2"/>
      <c r="P243" s="2"/>
    </row>
    <row r="244" spans="7:16" ht="18.75">
      <c r="G244" s="17"/>
      <c r="H244" s="29"/>
      <c r="I244" s="29"/>
      <c r="O244" s="2"/>
      <c r="P244" s="2"/>
    </row>
    <row r="245" spans="7:16" ht="18.75">
      <c r="G245" s="17"/>
      <c r="H245" s="29"/>
      <c r="I245" s="29"/>
      <c r="O245" s="2"/>
      <c r="P245" s="2"/>
    </row>
    <row r="246" spans="7:16" ht="18.75">
      <c r="G246" s="17"/>
      <c r="H246" s="29"/>
      <c r="I246" s="29"/>
      <c r="O246" s="2"/>
      <c r="P246" s="2"/>
    </row>
    <row r="247" spans="7:16" ht="18.75">
      <c r="G247" s="17"/>
      <c r="H247" s="29"/>
      <c r="I247" s="29"/>
      <c r="O247" s="2"/>
      <c r="P247" s="2"/>
    </row>
    <row r="248" spans="7:16" ht="18.75">
      <c r="G248" s="17"/>
      <c r="H248" s="29"/>
      <c r="I248" s="29"/>
      <c r="O248" s="2"/>
      <c r="P248" s="2"/>
    </row>
    <row r="249" spans="7:16" ht="18.75">
      <c r="G249" s="17"/>
      <c r="H249" s="29"/>
      <c r="I249" s="29"/>
      <c r="O249" s="2"/>
      <c r="P249" s="2"/>
    </row>
    <row r="250" spans="7:16" ht="18.75">
      <c r="G250" s="17"/>
      <c r="H250" s="29"/>
      <c r="I250" s="29"/>
      <c r="O250" s="2"/>
      <c r="P250" s="2"/>
    </row>
    <row r="251" spans="7:16" ht="18.75">
      <c r="G251" s="17"/>
      <c r="H251" s="29"/>
      <c r="I251" s="29"/>
      <c r="O251" s="2"/>
      <c r="P251" s="2"/>
    </row>
    <row r="252" spans="7:16" ht="18.75">
      <c r="G252" s="17"/>
      <c r="H252" s="29"/>
      <c r="I252" s="29"/>
      <c r="O252" s="2"/>
      <c r="P252" s="2"/>
    </row>
    <row r="253" spans="7:16" ht="18.75">
      <c r="G253" s="17"/>
      <c r="H253" s="29"/>
      <c r="I253" s="29"/>
      <c r="O253" s="2"/>
      <c r="P253" s="2"/>
    </row>
    <row r="254" spans="7:16" ht="18.75">
      <c r="G254" s="17"/>
      <c r="H254" s="29"/>
      <c r="I254" s="29"/>
      <c r="O254" s="2"/>
      <c r="P254" s="2"/>
    </row>
    <row r="255" spans="7:16" ht="18.75">
      <c r="G255" s="17"/>
      <c r="H255" s="29"/>
      <c r="I255" s="29"/>
      <c r="O255" s="2"/>
      <c r="P255" s="2"/>
    </row>
    <row r="256" spans="7:16" ht="18.75">
      <c r="G256" s="17"/>
      <c r="H256" s="29"/>
      <c r="I256" s="29"/>
      <c r="O256" s="2"/>
      <c r="P256" s="2"/>
    </row>
    <row r="257" spans="7:16" ht="18.75">
      <c r="G257" s="17"/>
      <c r="H257" s="29"/>
      <c r="I257" s="29"/>
      <c r="O257" s="2"/>
      <c r="P257" s="2"/>
    </row>
    <row r="258" spans="7:16" ht="18.75">
      <c r="G258" s="17"/>
      <c r="H258" s="29"/>
      <c r="I258" s="29"/>
      <c r="O258" s="2"/>
      <c r="P258" s="2"/>
    </row>
    <row r="259" spans="7:16" ht="18.75">
      <c r="G259" s="17"/>
      <c r="H259" s="29"/>
      <c r="I259" s="29"/>
      <c r="O259" s="2"/>
      <c r="P259" s="2"/>
    </row>
    <row r="260" spans="7:16" ht="18.75">
      <c r="G260" s="17"/>
      <c r="H260" s="29"/>
      <c r="I260" s="29"/>
      <c r="O260" s="2"/>
      <c r="P260" s="2"/>
    </row>
    <row r="261" spans="7:16" ht="18.75">
      <c r="G261" s="17"/>
      <c r="H261" s="29"/>
      <c r="I261" s="29"/>
      <c r="O261" s="2"/>
      <c r="P261" s="2"/>
    </row>
    <row r="262" spans="7:16" ht="18.75">
      <c r="G262" s="17"/>
      <c r="H262" s="29"/>
      <c r="I262" s="29"/>
      <c r="O262" s="2"/>
      <c r="P262" s="2"/>
    </row>
    <row r="263" spans="7:16" ht="18.75">
      <c r="G263" s="17"/>
      <c r="H263" s="29"/>
      <c r="I263" s="29"/>
      <c r="O263" s="2"/>
      <c r="P263" s="2"/>
    </row>
    <row r="264" spans="7:16" ht="18.75">
      <c r="G264" s="17"/>
      <c r="H264" s="29"/>
      <c r="I264" s="29"/>
      <c r="O264" s="2"/>
      <c r="P264" s="2"/>
    </row>
    <row r="265" spans="7:16" ht="18.75">
      <c r="G265" s="17"/>
      <c r="H265" s="29"/>
      <c r="I265" s="29"/>
      <c r="O265" s="2"/>
      <c r="P265" s="2"/>
    </row>
    <row r="266" spans="7:16" ht="18.75">
      <c r="G266" s="17"/>
      <c r="H266" s="29"/>
      <c r="I266" s="29"/>
      <c r="O266" s="2"/>
      <c r="P266" s="2"/>
    </row>
    <row r="267" spans="7:16" ht="18.75">
      <c r="G267" s="17"/>
      <c r="H267" s="29"/>
      <c r="I267" s="29"/>
      <c r="O267" s="2"/>
      <c r="P267" s="2"/>
    </row>
    <row r="268" spans="7:16" ht="18.75">
      <c r="G268" s="17"/>
      <c r="H268" s="29"/>
      <c r="I268" s="29"/>
      <c r="O268" s="2"/>
      <c r="P268" s="2"/>
    </row>
    <row r="269" spans="7:16" ht="18.75">
      <c r="G269" s="17"/>
      <c r="H269" s="29"/>
      <c r="I269" s="29"/>
      <c r="O269" s="2"/>
      <c r="P269" s="2"/>
    </row>
    <row r="270" spans="7:16" ht="18.75">
      <c r="G270" s="17"/>
      <c r="H270" s="29"/>
      <c r="I270" s="29"/>
      <c r="O270" s="2"/>
      <c r="P270" s="2"/>
    </row>
    <row r="271" spans="7:16" ht="18.75">
      <c r="G271" s="17"/>
      <c r="H271" s="29"/>
      <c r="I271" s="29"/>
      <c r="O271" s="2"/>
      <c r="P271" s="2"/>
    </row>
    <row r="272" spans="7:16" ht="18.75">
      <c r="G272" s="17"/>
      <c r="H272" s="29"/>
      <c r="I272" s="29"/>
      <c r="O272" s="2"/>
      <c r="P272" s="2"/>
    </row>
    <row r="273" spans="7:16" ht="18.75">
      <c r="G273" s="17"/>
      <c r="H273" s="29"/>
      <c r="I273" s="29"/>
      <c r="O273" s="2"/>
      <c r="P273" s="2"/>
    </row>
    <row r="274" spans="7:16" ht="18.75">
      <c r="G274" s="17"/>
      <c r="H274" s="29"/>
      <c r="I274" s="29"/>
      <c r="O274" s="2"/>
      <c r="P274" s="2"/>
    </row>
    <row r="275" spans="7:16" ht="18.75">
      <c r="G275" s="17"/>
      <c r="H275" s="29"/>
      <c r="I275" s="29"/>
      <c r="O275" s="2"/>
      <c r="P275" s="2"/>
    </row>
    <row r="276" spans="7:16" ht="18.75">
      <c r="G276" s="17"/>
      <c r="H276" s="29"/>
      <c r="I276" s="29"/>
      <c r="O276" s="2"/>
      <c r="P276" s="2"/>
    </row>
    <row r="277" spans="7:16" ht="18.75">
      <c r="G277" s="17"/>
      <c r="H277" s="29"/>
      <c r="I277" s="29"/>
      <c r="O277" s="2"/>
      <c r="P277" s="2"/>
    </row>
    <row r="278" spans="7:16" ht="18.75">
      <c r="G278" s="17"/>
      <c r="H278" s="29"/>
      <c r="I278" s="29"/>
      <c r="O278" s="2"/>
      <c r="P278" s="2"/>
    </row>
    <row r="279" spans="7:16" ht="18.75">
      <c r="G279" s="17"/>
      <c r="H279" s="29"/>
      <c r="I279" s="29"/>
      <c r="O279" s="2"/>
      <c r="P279" s="2"/>
    </row>
    <row r="280" spans="7:16" ht="18.75">
      <c r="G280" s="17"/>
      <c r="H280" s="29"/>
      <c r="I280" s="29"/>
      <c r="O280" s="2"/>
      <c r="P280" s="2"/>
    </row>
    <row r="281" spans="7:16" ht="18.75">
      <c r="G281" s="17"/>
      <c r="H281" s="29"/>
      <c r="I281" s="29"/>
      <c r="O281" s="2"/>
      <c r="P281" s="2"/>
    </row>
    <row r="282" spans="7:16" ht="18.75">
      <c r="G282" s="17"/>
      <c r="H282" s="29"/>
      <c r="I282" s="29"/>
      <c r="O282" s="2"/>
      <c r="P282" s="2"/>
    </row>
    <row r="283" spans="7:16" ht="18.75">
      <c r="G283" s="17"/>
      <c r="H283" s="29"/>
      <c r="I283" s="29"/>
      <c r="O283" s="2"/>
      <c r="P283" s="2"/>
    </row>
    <row r="284" spans="7:16" ht="18.75">
      <c r="G284" s="17"/>
      <c r="H284" s="29"/>
      <c r="I284" s="29"/>
      <c r="O284" s="2"/>
      <c r="P284" s="2"/>
    </row>
    <row r="285" spans="7:16" ht="18.75">
      <c r="G285" s="17"/>
      <c r="H285" s="29"/>
      <c r="I285" s="29"/>
      <c r="O285" s="2"/>
      <c r="P285" s="2"/>
    </row>
    <row r="286" spans="7:16" ht="18.75">
      <c r="G286" s="17"/>
      <c r="H286" s="29"/>
      <c r="I286" s="29"/>
      <c r="O286" s="2"/>
      <c r="P286" s="2"/>
    </row>
    <row r="287" spans="7:16" ht="18.75">
      <c r="G287" s="17"/>
      <c r="H287" s="29"/>
      <c r="I287" s="29"/>
      <c r="O287" s="2"/>
      <c r="P287" s="2"/>
    </row>
    <row r="288" spans="7:16" ht="18.75">
      <c r="G288" s="17"/>
      <c r="H288" s="29"/>
      <c r="I288" s="29"/>
      <c r="O288" s="2"/>
      <c r="P288" s="2"/>
    </row>
    <row r="289" spans="7:16" ht="18.75">
      <c r="G289" s="17"/>
      <c r="H289" s="29"/>
      <c r="I289" s="29"/>
      <c r="O289" s="2"/>
      <c r="P289" s="2"/>
    </row>
    <row r="290" spans="7:16" ht="18.75">
      <c r="G290" s="17"/>
      <c r="H290" s="29"/>
      <c r="I290" s="29"/>
      <c r="O290" s="2"/>
      <c r="P290" s="2"/>
    </row>
    <row r="291" spans="7:16" ht="18.75">
      <c r="G291" s="17"/>
      <c r="H291" s="29"/>
      <c r="I291" s="29"/>
      <c r="O291" s="2"/>
      <c r="P291" s="2"/>
    </row>
    <row r="292" spans="7:16" ht="18.75">
      <c r="G292" s="17"/>
      <c r="H292" s="29"/>
      <c r="I292" s="29"/>
      <c r="O292" s="2"/>
      <c r="P292" s="2"/>
    </row>
    <row r="293" spans="7:16" ht="18.75">
      <c r="G293" s="17"/>
      <c r="H293" s="29"/>
      <c r="I293" s="29"/>
      <c r="O293" s="2"/>
      <c r="P293" s="2"/>
    </row>
    <row r="294" spans="7:16" ht="18.75">
      <c r="G294" s="17"/>
      <c r="H294" s="29"/>
      <c r="I294" s="29"/>
      <c r="O294" s="2"/>
      <c r="P294" s="2"/>
    </row>
    <row r="295" spans="7:16" ht="18.75">
      <c r="G295" s="17"/>
      <c r="H295" s="29"/>
      <c r="I295" s="29"/>
      <c r="O295" s="2"/>
      <c r="P295" s="2"/>
    </row>
    <row r="296" spans="7:16" ht="18.75">
      <c r="G296" s="17"/>
      <c r="H296" s="29"/>
      <c r="I296" s="29"/>
      <c r="O296" s="2"/>
      <c r="P296" s="2"/>
    </row>
    <row r="297" spans="7:16" ht="18.75">
      <c r="G297" s="17"/>
      <c r="H297" s="29"/>
      <c r="I297" s="29"/>
      <c r="O297" s="2"/>
      <c r="P297" s="2"/>
    </row>
    <row r="298" spans="7:16" ht="18.75">
      <c r="G298" s="17"/>
      <c r="H298" s="29"/>
      <c r="I298" s="29"/>
      <c r="O298" s="2"/>
      <c r="P298" s="2"/>
    </row>
    <row r="299" spans="7:16" ht="18.75">
      <c r="G299" s="17"/>
      <c r="H299" s="29"/>
      <c r="I299" s="29"/>
      <c r="O299" s="2"/>
      <c r="P299" s="2"/>
    </row>
    <row r="300" spans="7:16" ht="18.75">
      <c r="G300" s="17"/>
      <c r="H300" s="29"/>
      <c r="I300" s="29"/>
      <c r="O300" s="2"/>
      <c r="P300" s="2"/>
    </row>
    <row r="301" spans="7:16" ht="18.75">
      <c r="G301" s="17"/>
      <c r="H301" s="29"/>
      <c r="I301" s="29"/>
      <c r="O301" s="2"/>
      <c r="P301" s="2"/>
    </row>
    <row r="302" spans="7:16" ht="18.75">
      <c r="G302" s="17"/>
      <c r="H302" s="29"/>
      <c r="I302" s="29"/>
      <c r="O302" s="2"/>
      <c r="P302" s="2"/>
    </row>
    <row r="303" spans="7:16" ht="18.75">
      <c r="G303" s="17"/>
      <c r="H303" s="29"/>
      <c r="I303" s="29"/>
      <c r="O303" s="2"/>
      <c r="P303" s="2"/>
    </row>
    <row r="304" spans="7:16" ht="18.75">
      <c r="G304" s="17"/>
      <c r="H304" s="29"/>
      <c r="I304" s="29"/>
      <c r="O304" s="2"/>
      <c r="P304" s="2"/>
    </row>
    <row r="305" spans="7:16" ht="18.75">
      <c r="G305" s="17"/>
      <c r="H305" s="29"/>
      <c r="I305" s="29"/>
      <c r="O305" s="2"/>
      <c r="P305" s="2"/>
    </row>
    <row r="306" spans="7:16" ht="18.75">
      <c r="G306" s="17"/>
      <c r="H306" s="29"/>
      <c r="I306" s="29"/>
      <c r="O306" s="2"/>
      <c r="P306" s="2"/>
    </row>
    <row r="307" spans="7:16" ht="18.75">
      <c r="G307" s="17"/>
      <c r="H307" s="29"/>
      <c r="I307" s="29"/>
      <c r="O307" s="2"/>
      <c r="P307" s="2"/>
    </row>
    <row r="308" spans="7:16" ht="18.75">
      <c r="G308" s="17"/>
      <c r="H308" s="29"/>
      <c r="I308" s="29"/>
      <c r="O308" s="2"/>
      <c r="P308" s="2"/>
    </row>
    <row r="309" spans="7:16" ht="18.75">
      <c r="G309" s="17"/>
      <c r="H309" s="29"/>
      <c r="I309" s="29"/>
      <c r="O309" s="2"/>
      <c r="P309" s="2"/>
    </row>
    <row r="310" spans="7:16" ht="18.75">
      <c r="G310" s="17"/>
      <c r="H310" s="29"/>
      <c r="I310" s="29"/>
      <c r="O310" s="2"/>
      <c r="P310" s="2"/>
    </row>
    <row r="311" spans="7:16" ht="18.75">
      <c r="G311" s="17"/>
      <c r="H311" s="29"/>
      <c r="I311" s="29"/>
      <c r="O311" s="2"/>
      <c r="P311" s="2"/>
    </row>
    <row r="312" spans="7:16" ht="18.75">
      <c r="G312" s="17"/>
      <c r="H312" s="29"/>
      <c r="I312" s="29"/>
      <c r="O312" s="2"/>
      <c r="P312" s="2"/>
    </row>
    <row r="313" spans="7:16" ht="18.75">
      <c r="G313" s="17"/>
      <c r="H313" s="29"/>
      <c r="I313" s="29"/>
      <c r="O313" s="2"/>
      <c r="P313" s="2"/>
    </row>
    <row r="314" spans="7:16" ht="18.75">
      <c r="G314" s="17"/>
      <c r="H314" s="29"/>
      <c r="I314" s="29"/>
      <c r="O314" s="2"/>
      <c r="P314" s="2"/>
    </row>
    <row r="315" spans="7:16" ht="18.75">
      <c r="G315" s="17"/>
      <c r="H315" s="29"/>
      <c r="I315" s="29"/>
      <c r="O315" s="2"/>
      <c r="P315" s="2"/>
    </row>
    <row r="316" spans="7:16" ht="18.75">
      <c r="G316" s="17"/>
      <c r="H316" s="29"/>
      <c r="I316" s="29"/>
      <c r="O316" s="2"/>
      <c r="P316" s="2"/>
    </row>
    <row r="317" spans="7:16" ht="18.75">
      <c r="G317" s="17"/>
      <c r="H317" s="29"/>
      <c r="I317" s="29"/>
      <c r="O317" s="2"/>
      <c r="P317" s="2"/>
    </row>
    <row r="318" spans="7:16" ht="18.75">
      <c r="G318" s="17"/>
      <c r="H318" s="29"/>
      <c r="I318" s="29"/>
      <c r="O318" s="2"/>
      <c r="P318" s="2"/>
    </row>
    <row r="319" spans="7:16" ht="18.75">
      <c r="G319" s="17"/>
      <c r="H319" s="29"/>
      <c r="I319" s="29"/>
      <c r="O319" s="2"/>
      <c r="P319" s="2"/>
    </row>
    <row r="320" spans="7:16" ht="18.75">
      <c r="G320" s="17"/>
      <c r="H320" s="29"/>
      <c r="I320" s="29"/>
      <c r="O320" s="2"/>
      <c r="P320" s="2"/>
    </row>
    <row r="321" spans="7:16" ht="18.75">
      <c r="G321" s="17"/>
      <c r="H321" s="29"/>
      <c r="I321" s="29"/>
      <c r="O321" s="2"/>
      <c r="P321" s="2"/>
    </row>
    <row r="322" spans="7:16" ht="18.75">
      <c r="G322" s="17"/>
      <c r="H322" s="29"/>
      <c r="I322" s="29"/>
      <c r="O322" s="2"/>
      <c r="P322" s="2"/>
    </row>
    <row r="323" spans="7:16" ht="18.75">
      <c r="G323" s="17"/>
      <c r="H323" s="29"/>
      <c r="I323" s="29"/>
      <c r="O323" s="2"/>
      <c r="P323" s="2"/>
    </row>
    <row r="324" spans="7:16" ht="18.75">
      <c r="G324" s="17"/>
      <c r="H324" s="29"/>
      <c r="I324" s="29"/>
      <c r="O324" s="2"/>
      <c r="P324" s="2"/>
    </row>
    <row r="325" spans="7:16" ht="18.75">
      <c r="G325" s="17"/>
      <c r="H325" s="29"/>
      <c r="I325" s="29"/>
      <c r="O325" s="2"/>
      <c r="P325" s="2"/>
    </row>
    <row r="326" spans="7:16" ht="18.75">
      <c r="G326" s="17"/>
      <c r="H326" s="29"/>
      <c r="I326" s="29"/>
      <c r="O326" s="2"/>
      <c r="P326" s="2"/>
    </row>
    <row r="327" spans="7:16" ht="18.75">
      <c r="G327" s="17"/>
      <c r="H327" s="29"/>
      <c r="I327" s="29"/>
      <c r="O327" s="2"/>
      <c r="P327" s="2"/>
    </row>
    <row r="328" spans="7:16" ht="18.75">
      <c r="G328" s="17"/>
      <c r="H328" s="29"/>
      <c r="I328" s="29"/>
      <c r="O328" s="2"/>
      <c r="P328" s="2"/>
    </row>
    <row r="329" spans="7:16" ht="18.75">
      <c r="G329" s="17"/>
      <c r="H329" s="29"/>
      <c r="I329" s="29"/>
      <c r="O329" s="2"/>
      <c r="P329" s="2"/>
    </row>
    <row r="330" spans="7:16" ht="18.75">
      <c r="G330" s="17"/>
      <c r="H330" s="29"/>
      <c r="I330" s="29"/>
      <c r="O330" s="2"/>
      <c r="P330" s="2"/>
    </row>
    <row r="331" spans="7:16" ht="18.75">
      <c r="G331" s="17"/>
      <c r="H331" s="29"/>
      <c r="I331" s="29"/>
      <c r="O331" s="2"/>
      <c r="P331" s="2"/>
    </row>
    <row r="332" spans="7:16" ht="18.75">
      <c r="G332" s="17"/>
      <c r="H332" s="29"/>
      <c r="I332" s="29"/>
      <c r="O332" s="2"/>
      <c r="P332" s="2"/>
    </row>
    <row r="333" spans="7:16" ht="18.75">
      <c r="G333" s="17"/>
      <c r="H333" s="29"/>
      <c r="I333" s="29"/>
      <c r="O333" s="2"/>
      <c r="P333" s="2"/>
    </row>
    <row r="334" spans="7:16" ht="18.75">
      <c r="G334" s="17"/>
      <c r="H334" s="29"/>
      <c r="I334" s="29"/>
      <c r="O334" s="2"/>
      <c r="P334" s="2"/>
    </row>
    <row r="335" spans="7:16" ht="18.75">
      <c r="G335" s="17"/>
      <c r="H335" s="29"/>
      <c r="I335" s="29"/>
      <c r="O335" s="2"/>
      <c r="P335" s="2"/>
    </row>
    <row r="336" spans="7:16" ht="18.75">
      <c r="G336" s="17"/>
      <c r="H336" s="29"/>
      <c r="I336" s="29"/>
      <c r="O336" s="2"/>
      <c r="P336" s="2"/>
    </row>
    <row r="337" spans="7:16" ht="18.75">
      <c r="G337" s="17"/>
      <c r="H337" s="29"/>
      <c r="I337" s="29"/>
      <c r="O337" s="2"/>
      <c r="P337" s="2"/>
    </row>
    <row r="338" spans="7:16" ht="18.75">
      <c r="G338" s="17"/>
      <c r="H338" s="29"/>
      <c r="I338" s="29"/>
      <c r="O338" s="2"/>
      <c r="P338" s="2"/>
    </row>
    <row r="339" spans="7:16" ht="18.75">
      <c r="G339" s="17"/>
      <c r="H339" s="29"/>
      <c r="I339" s="29"/>
      <c r="O339" s="2"/>
      <c r="P339" s="2"/>
    </row>
    <row r="340" spans="7:16" ht="18.75">
      <c r="G340" s="17"/>
      <c r="H340" s="29"/>
      <c r="I340" s="29"/>
      <c r="O340" s="2"/>
      <c r="P340" s="2"/>
    </row>
    <row r="341" spans="7:16" ht="18.75">
      <c r="G341" s="17"/>
      <c r="H341" s="29"/>
      <c r="I341" s="29"/>
      <c r="O341" s="2"/>
      <c r="P341" s="2"/>
    </row>
    <row r="342" spans="7:16" ht="18.75">
      <c r="G342" s="17"/>
      <c r="H342" s="29"/>
      <c r="I342" s="29"/>
      <c r="O342" s="2"/>
      <c r="P342" s="2"/>
    </row>
    <row r="343" spans="7:16" ht="18.75">
      <c r="G343" s="17"/>
      <c r="H343" s="29"/>
      <c r="I343" s="29"/>
      <c r="O343" s="2"/>
      <c r="P343" s="2"/>
    </row>
    <row r="344" spans="7:16" ht="18.75">
      <c r="G344" s="17"/>
      <c r="H344" s="29"/>
      <c r="I344" s="29"/>
      <c r="O344" s="2"/>
      <c r="P344" s="2"/>
    </row>
    <row r="345" spans="7:16" ht="18.75">
      <c r="G345" s="17"/>
      <c r="H345" s="29"/>
      <c r="I345" s="29"/>
      <c r="O345" s="2"/>
      <c r="P345" s="2"/>
    </row>
    <row r="346" spans="7:16" ht="18.75">
      <c r="G346" s="17"/>
      <c r="H346" s="29"/>
      <c r="I346" s="29"/>
      <c r="O346" s="2"/>
      <c r="P346" s="2"/>
    </row>
    <row r="347" spans="7:16" ht="18.75">
      <c r="G347" s="17"/>
      <c r="H347" s="29"/>
      <c r="I347" s="29"/>
      <c r="O347" s="2"/>
      <c r="P347" s="2"/>
    </row>
    <row r="348" spans="7:16" ht="18.75">
      <c r="G348" s="17"/>
      <c r="H348" s="29"/>
      <c r="I348" s="29"/>
      <c r="O348" s="2"/>
      <c r="P348" s="2"/>
    </row>
    <row r="349" spans="7:16" ht="18.75">
      <c r="G349" s="17"/>
      <c r="H349" s="29"/>
      <c r="I349" s="29"/>
      <c r="O349" s="2"/>
      <c r="P349" s="2"/>
    </row>
    <row r="350" spans="7:16" ht="18.75">
      <c r="G350" s="17"/>
      <c r="H350" s="29"/>
      <c r="I350" s="29"/>
      <c r="O350" s="2"/>
      <c r="P350" s="2"/>
    </row>
    <row r="351" spans="7:16" ht="18.75">
      <c r="G351" s="17"/>
      <c r="H351" s="29"/>
      <c r="I351" s="29"/>
      <c r="O351" s="2"/>
      <c r="P351" s="2"/>
    </row>
    <row r="352" spans="7:16" ht="18.75">
      <c r="G352" s="17"/>
      <c r="H352" s="29"/>
      <c r="I352" s="29"/>
      <c r="O352" s="2"/>
      <c r="P352" s="2"/>
    </row>
    <row r="353" spans="7:16" ht="18.75">
      <c r="G353" s="17"/>
      <c r="H353" s="29"/>
      <c r="I353" s="29"/>
      <c r="O353" s="2"/>
      <c r="P353" s="2"/>
    </row>
    <row r="354" spans="7:16" ht="18.75">
      <c r="G354" s="17"/>
      <c r="H354" s="29"/>
      <c r="I354" s="29"/>
      <c r="O354" s="2"/>
      <c r="P354" s="2"/>
    </row>
    <row r="355" spans="7:16" ht="18.75">
      <c r="G355" s="17"/>
      <c r="H355" s="29"/>
      <c r="I355" s="29"/>
      <c r="O355" s="2"/>
      <c r="P355" s="2"/>
    </row>
    <row r="356" spans="7:16" ht="18.75">
      <c r="G356" s="17"/>
      <c r="H356" s="29"/>
      <c r="I356" s="29"/>
      <c r="O356" s="2"/>
      <c r="P356" s="2"/>
    </row>
    <row r="357" spans="7:16" ht="18.75">
      <c r="G357" s="17"/>
      <c r="H357" s="29"/>
      <c r="I357" s="29"/>
      <c r="O357" s="2"/>
      <c r="P357" s="2"/>
    </row>
    <row r="358" spans="7:16" ht="18.75">
      <c r="G358" s="17"/>
      <c r="H358" s="29"/>
      <c r="I358" s="29"/>
      <c r="O358" s="2"/>
      <c r="P358" s="2"/>
    </row>
    <row r="359" spans="7:16" ht="18.75">
      <c r="G359" s="17"/>
      <c r="H359" s="29"/>
      <c r="I359" s="29"/>
      <c r="O359" s="2"/>
      <c r="P359" s="2"/>
    </row>
    <row r="360" spans="7:16" ht="18.75">
      <c r="G360" s="17"/>
      <c r="H360" s="29"/>
      <c r="I360" s="29"/>
      <c r="O360" s="2"/>
      <c r="P360" s="2"/>
    </row>
    <row r="361" spans="7:16" ht="18.75">
      <c r="G361" s="17"/>
      <c r="H361" s="29"/>
      <c r="I361" s="29"/>
      <c r="O361" s="2"/>
      <c r="P361" s="2"/>
    </row>
    <row r="362" spans="7:16" ht="18.75">
      <c r="G362" s="17"/>
      <c r="H362" s="29"/>
      <c r="I362" s="29"/>
      <c r="O362" s="2"/>
      <c r="P362" s="2"/>
    </row>
    <row r="363" spans="7:16" ht="18.75">
      <c r="G363" s="17"/>
      <c r="H363" s="29"/>
      <c r="I363" s="29"/>
      <c r="O363" s="2"/>
      <c r="P363" s="2"/>
    </row>
    <row r="364" spans="7:16" ht="18.75">
      <c r="G364" s="17"/>
      <c r="H364" s="29"/>
      <c r="I364" s="29"/>
      <c r="O364" s="2"/>
      <c r="P364" s="2"/>
    </row>
    <row r="365" spans="7:16" ht="18.75">
      <c r="G365" s="17"/>
      <c r="H365" s="29"/>
      <c r="I365" s="29"/>
      <c r="O365" s="2"/>
      <c r="P365" s="2"/>
    </row>
    <row r="366" spans="7:16" ht="18.75">
      <c r="G366" s="17"/>
      <c r="H366" s="29"/>
      <c r="I366" s="29"/>
      <c r="O366" s="2"/>
      <c r="P366" s="2"/>
    </row>
    <row r="367" spans="7:16" ht="18.75">
      <c r="G367" s="17"/>
      <c r="H367" s="29"/>
      <c r="I367" s="29"/>
      <c r="O367" s="2"/>
      <c r="P367" s="2"/>
    </row>
    <row r="368" spans="7:16" ht="18.75">
      <c r="G368" s="17"/>
      <c r="H368" s="29"/>
      <c r="I368" s="29"/>
      <c r="O368" s="2"/>
      <c r="P368" s="2"/>
    </row>
    <row r="369" spans="7:16" ht="18.75">
      <c r="G369" s="17"/>
      <c r="H369" s="29"/>
      <c r="I369" s="29"/>
      <c r="O369" s="2"/>
      <c r="P369" s="2"/>
    </row>
    <row r="370" spans="7:16" ht="18.75">
      <c r="G370" s="17"/>
      <c r="H370" s="29"/>
      <c r="I370" s="29"/>
      <c r="O370" s="2"/>
      <c r="P370" s="2"/>
    </row>
    <row r="371" spans="7:16" ht="18.75">
      <c r="G371" s="17"/>
      <c r="H371" s="29"/>
      <c r="I371" s="29"/>
      <c r="O371" s="2"/>
      <c r="P371" s="2"/>
    </row>
    <row r="372" spans="7:16" ht="18.75">
      <c r="G372" s="17"/>
      <c r="H372" s="29"/>
      <c r="I372" s="29"/>
      <c r="O372" s="2"/>
      <c r="P372" s="2"/>
    </row>
    <row r="373" spans="7:16" ht="18.75">
      <c r="G373" s="17"/>
      <c r="H373" s="29"/>
      <c r="I373" s="29"/>
      <c r="O373" s="2"/>
      <c r="P373" s="2"/>
    </row>
    <row r="374" spans="7:16" ht="18.75">
      <c r="G374" s="17"/>
      <c r="H374" s="29"/>
      <c r="I374" s="29"/>
      <c r="O374" s="2"/>
      <c r="P374" s="2"/>
    </row>
    <row r="375" spans="7:16" ht="18.75">
      <c r="G375" s="17"/>
      <c r="H375" s="29"/>
      <c r="I375" s="29"/>
      <c r="O375" s="2"/>
      <c r="P375" s="2"/>
    </row>
    <row r="376" spans="7:16" ht="18.75">
      <c r="G376" s="17"/>
      <c r="H376" s="29"/>
      <c r="I376" s="29"/>
      <c r="O376" s="2"/>
      <c r="P376" s="2"/>
    </row>
    <row r="377" spans="7:16" ht="18.75">
      <c r="G377" s="17"/>
      <c r="H377" s="29"/>
      <c r="I377" s="29"/>
      <c r="O377" s="2"/>
      <c r="P377" s="2"/>
    </row>
    <row r="378" spans="7:16" ht="18.75">
      <c r="G378" s="17"/>
      <c r="H378" s="29"/>
      <c r="I378" s="29"/>
      <c r="O378" s="2"/>
      <c r="P378" s="2"/>
    </row>
    <row r="379" spans="7:16" ht="18.75">
      <c r="G379" s="17"/>
      <c r="H379" s="29"/>
      <c r="I379" s="29"/>
      <c r="O379" s="2"/>
      <c r="P379" s="2"/>
    </row>
    <row r="380" spans="7:16" ht="18.75">
      <c r="G380" s="17"/>
      <c r="H380" s="29"/>
      <c r="I380" s="29"/>
      <c r="O380" s="2"/>
      <c r="P380" s="2"/>
    </row>
    <row r="381" spans="7:16" ht="18.75">
      <c r="G381" s="17"/>
      <c r="H381" s="29"/>
      <c r="I381" s="29"/>
      <c r="O381" s="2"/>
      <c r="P381" s="2"/>
    </row>
    <row r="382" spans="7:16" ht="18.75">
      <c r="G382" s="17"/>
      <c r="H382" s="29"/>
      <c r="I382" s="29"/>
      <c r="O382" s="2"/>
      <c r="P382" s="2"/>
    </row>
    <row r="383" spans="7:16" ht="18.75">
      <c r="G383" s="17"/>
      <c r="H383" s="29"/>
      <c r="I383" s="29"/>
      <c r="O383" s="2"/>
      <c r="P383" s="2"/>
    </row>
    <row r="384" spans="7:16" ht="18.75">
      <c r="G384" s="17"/>
      <c r="H384" s="29"/>
      <c r="I384" s="29"/>
      <c r="O384" s="2"/>
      <c r="P384" s="2"/>
    </row>
    <row r="385" spans="7:16" ht="18.75">
      <c r="G385" s="17"/>
      <c r="H385" s="29"/>
      <c r="I385" s="29"/>
      <c r="O385" s="2"/>
      <c r="P385" s="2"/>
    </row>
    <row r="386" spans="7:16" ht="18.75">
      <c r="G386" s="17"/>
      <c r="H386" s="29"/>
      <c r="I386" s="29"/>
      <c r="O386" s="2"/>
      <c r="P386" s="2"/>
    </row>
    <row r="387" spans="7:16" ht="18.75">
      <c r="G387" s="17"/>
      <c r="H387" s="29"/>
      <c r="I387" s="29"/>
      <c r="O387" s="2"/>
      <c r="P387" s="2"/>
    </row>
    <row r="388" spans="7:16" ht="18.75">
      <c r="G388" s="17"/>
      <c r="H388" s="29"/>
      <c r="I388" s="29"/>
      <c r="O388" s="2"/>
      <c r="P388" s="2"/>
    </row>
    <row r="389" spans="7:16" ht="18.75">
      <c r="G389" s="17"/>
      <c r="H389" s="29"/>
      <c r="I389" s="29"/>
      <c r="O389" s="2"/>
      <c r="P389" s="2"/>
    </row>
    <row r="390" spans="7:16" ht="18.75">
      <c r="G390" s="17"/>
      <c r="H390" s="29"/>
      <c r="I390" s="29"/>
      <c r="O390" s="2"/>
      <c r="P390" s="2"/>
    </row>
    <row r="391" spans="7:16" ht="18.75">
      <c r="G391" s="17"/>
      <c r="H391" s="29"/>
      <c r="I391" s="29"/>
      <c r="O391" s="2"/>
      <c r="P391" s="2"/>
    </row>
    <row r="392" spans="7:16" ht="18.75">
      <c r="G392" s="17"/>
      <c r="H392" s="29"/>
      <c r="I392" s="29"/>
      <c r="O392" s="2"/>
      <c r="P392" s="2"/>
    </row>
    <row r="393" spans="7:16" ht="18.75">
      <c r="G393" s="17"/>
      <c r="H393" s="29"/>
      <c r="I393" s="29"/>
      <c r="O393" s="2"/>
      <c r="P393" s="2"/>
    </row>
    <row r="394" spans="7:16" ht="18.75">
      <c r="G394" s="17"/>
      <c r="H394" s="29"/>
      <c r="I394" s="29"/>
      <c r="O394" s="2"/>
      <c r="P394" s="2"/>
    </row>
    <row r="395" spans="7:16" ht="18.75">
      <c r="G395" s="17"/>
      <c r="H395" s="29"/>
      <c r="I395" s="29"/>
      <c r="O395" s="2"/>
      <c r="P395" s="2"/>
    </row>
    <row r="396" spans="7:16" ht="18.75">
      <c r="G396" s="17"/>
      <c r="H396" s="29"/>
      <c r="I396" s="29"/>
      <c r="O396" s="2"/>
      <c r="P396" s="2"/>
    </row>
    <row r="397" spans="7:16" ht="18.75">
      <c r="G397" s="17"/>
      <c r="H397" s="29"/>
      <c r="I397" s="29"/>
      <c r="O397" s="2"/>
      <c r="P397" s="2"/>
    </row>
    <row r="398" spans="7:16" ht="18.75">
      <c r="G398" s="17"/>
      <c r="H398" s="29"/>
      <c r="I398" s="29"/>
      <c r="O398" s="2"/>
      <c r="P398" s="2"/>
    </row>
    <row r="399" spans="7:16" ht="18.75">
      <c r="G399" s="17"/>
      <c r="H399" s="29"/>
      <c r="I399" s="29"/>
      <c r="O399" s="2"/>
      <c r="P399" s="2"/>
    </row>
    <row r="400" spans="7:16" ht="18.75">
      <c r="G400" s="17"/>
      <c r="H400" s="29"/>
      <c r="I400" s="29"/>
      <c r="O400" s="2"/>
      <c r="P400" s="2"/>
    </row>
    <row r="401" spans="7:16" ht="18.75">
      <c r="G401" s="17"/>
      <c r="H401" s="29"/>
      <c r="I401" s="29"/>
      <c r="O401" s="2"/>
      <c r="P401" s="2"/>
    </row>
    <row r="402" spans="7:16" ht="18.75">
      <c r="G402" s="17"/>
      <c r="H402" s="29"/>
      <c r="I402" s="29"/>
      <c r="O402" s="2"/>
      <c r="P402" s="2"/>
    </row>
    <row r="403" spans="7:16" ht="18.75">
      <c r="G403" s="17"/>
      <c r="H403" s="29"/>
      <c r="I403" s="29"/>
      <c r="O403" s="2"/>
      <c r="P403" s="2"/>
    </row>
    <row r="404" spans="7:16" ht="18.75">
      <c r="G404" s="17"/>
      <c r="H404" s="29"/>
      <c r="I404" s="29"/>
      <c r="O404" s="2"/>
      <c r="P404" s="2"/>
    </row>
    <row r="405" spans="7:16" ht="18.75">
      <c r="G405" s="17"/>
      <c r="H405" s="29"/>
      <c r="I405" s="29"/>
      <c r="O405" s="2"/>
      <c r="P405" s="2"/>
    </row>
    <row r="406" spans="7:16" ht="18.75">
      <c r="G406" s="17"/>
      <c r="H406" s="29"/>
      <c r="I406" s="29"/>
      <c r="O406" s="2"/>
      <c r="P406" s="2"/>
    </row>
    <row r="407" spans="7:16" ht="18.75">
      <c r="G407" s="17"/>
      <c r="H407" s="29"/>
      <c r="I407" s="29"/>
      <c r="O407" s="2"/>
      <c r="P407" s="2"/>
    </row>
    <row r="408" spans="7:16" ht="18.75">
      <c r="G408" s="17"/>
      <c r="H408" s="29"/>
      <c r="I408" s="29"/>
      <c r="O408" s="2"/>
      <c r="P408" s="2"/>
    </row>
    <row r="409" spans="7:16" ht="18.75">
      <c r="G409" s="17"/>
      <c r="H409" s="29"/>
      <c r="I409" s="29"/>
      <c r="O409" s="2"/>
      <c r="P409" s="2"/>
    </row>
    <row r="410" spans="7:16" ht="18.75">
      <c r="G410" s="17"/>
      <c r="H410" s="29"/>
      <c r="I410" s="29"/>
      <c r="O410" s="2"/>
      <c r="P410" s="2"/>
    </row>
    <row r="411" spans="7:16" ht="18.75">
      <c r="G411" s="17"/>
      <c r="H411" s="29"/>
      <c r="I411" s="29"/>
      <c r="O411" s="2"/>
      <c r="P411" s="2"/>
    </row>
    <row r="412" spans="7:16" ht="18.75">
      <c r="G412" s="17"/>
      <c r="H412" s="29"/>
      <c r="I412" s="29"/>
      <c r="O412" s="2"/>
      <c r="P412" s="2"/>
    </row>
    <row r="413" spans="7:16" ht="18.75">
      <c r="G413" s="17"/>
      <c r="H413" s="29"/>
      <c r="I413" s="29"/>
      <c r="O413" s="2"/>
      <c r="P413" s="2"/>
    </row>
    <row r="414" spans="7:16" ht="18.75">
      <c r="G414" s="17"/>
      <c r="H414" s="29"/>
      <c r="I414" s="29"/>
      <c r="O414" s="2"/>
      <c r="P414" s="2"/>
    </row>
    <row r="415" spans="7:16" ht="18.75">
      <c r="G415" s="17"/>
      <c r="H415" s="29"/>
      <c r="I415" s="29"/>
      <c r="O415" s="2"/>
      <c r="P415" s="2"/>
    </row>
    <row r="416" spans="7:16" ht="18.75">
      <c r="G416" s="17"/>
      <c r="H416" s="29"/>
      <c r="I416" s="29"/>
      <c r="O416" s="2"/>
      <c r="P416" s="2"/>
    </row>
    <row r="417" spans="7:16" ht="18.75">
      <c r="G417" s="17"/>
      <c r="H417" s="29"/>
      <c r="I417" s="29"/>
      <c r="O417" s="2"/>
      <c r="P417" s="2"/>
    </row>
    <row r="418" spans="7:16" ht="18.75">
      <c r="G418" s="17"/>
      <c r="H418" s="29"/>
      <c r="I418" s="29"/>
      <c r="O418" s="2"/>
      <c r="P418" s="2"/>
    </row>
    <row r="419" spans="7:16" ht="18.75">
      <c r="G419" s="17"/>
      <c r="H419" s="29"/>
      <c r="I419" s="29"/>
      <c r="O419" s="2"/>
      <c r="P419" s="2"/>
    </row>
    <row r="420" spans="7:16" ht="18.75">
      <c r="G420" s="17"/>
      <c r="H420" s="29"/>
      <c r="I420" s="29"/>
      <c r="O420" s="2"/>
      <c r="P420" s="2"/>
    </row>
    <row r="421" spans="7:16" ht="18.75">
      <c r="G421" s="17"/>
      <c r="H421" s="29"/>
      <c r="I421" s="29"/>
      <c r="O421" s="2"/>
      <c r="P421" s="2"/>
    </row>
    <row r="422" spans="7:16" ht="18.75">
      <c r="G422" s="17"/>
      <c r="H422" s="29"/>
      <c r="I422" s="29"/>
      <c r="O422" s="2"/>
      <c r="P422" s="2"/>
    </row>
    <row r="423" spans="7:16" ht="18.75">
      <c r="G423" s="17"/>
      <c r="H423" s="29"/>
      <c r="I423" s="29"/>
      <c r="O423" s="2"/>
      <c r="P423" s="2"/>
    </row>
    <row r="424" spans="7:16" ht="18.75">
      <c r="G424" s="17"/>
      <c r="H424" s="29"/>
      <c r="I424" s="29"/>
      <c r="O424" s="2"/>
      <c r="P424" s="2"/>
    </row>
    <row r="425" spans="7:16" ht="18.75">
      <c r="G425" s="17"/>
      <c r="H425" s="29"/>
      <c r="I425" s="29"/>
      <c r="O425" s="2"/>
      <c r="P425" s="2"/>
    </row>
    <row r="426" spans="7:16" ht="18.75">
      <c r="G426" s="17"/>
      <c r="H426" s="29"/>
      <c r="I426" s="29"/>
      <c r="O426" s="2"/>
      <c r="P426" s="2"/>
    </row>
    <row r="427" spans="7:16" ht="18.75">
      <c r="G427" s="17"/>
      <c r="H427" s="29"/>
      <c r="I427" s="29"/>
      <c r="O427" s="2"/>
      <c r="P427" s="2"/>
    </row>
    <row r="428" spans="7:16" ht="18.75">
      <c r="G428" s="17"/>
      <c r="H428" s="29"/>
      <c r="I428" s="29"/>
      <c r="O428" s="2"/>
      <c r="P428" s="2"/>
    </row>
    <row r="429" spans="7:16" ht="18.75">
      <c r="G429" s="17"/>
      <c r="H429" s="29"/>
      <c r="I429" s="29"/>
      <c r="O429" s="2"/>
      <c r="P429" s="2"/>
    </row>
    <row r="430" spans="7:16" ht="18.75">
      <c r="G430" s="17"/>
      <c r="H430" s="29"/>
      <c r="I430" s="29"/>
      <c r="O430" s="2"/>
      <c r="P430" s="2"/>
    </row>
    <row r="431" spans="7:16" ht="18.75">
      <c r="G431" s="17"/>
      <c r="H431" s="29"/>
      <c r="I431" s="29"/>
      <c r="O431" s="2"/>
      <c r="P431" s="2"/>
    </row>
    <row r="432" spans="7:16" ht="18.75">
      <c r="G432" s="17"/>
      <c r="H432" s="29"/>
      <c r="I432" s="29"/>
      <c r="O432" s="2"/>
      <c r="P432" s="2"/>
    </row>
    <row r="433" spans="7:16" ht="18.75">
      <c r="G433" s="17"/>
      <c r="H433" s="29"/>
      <c r="I433" s="29"/>
      <c r="O433" s="2"/>
      <c r="P433" s="2"/>
    </row>
    <row r="434" spans="7:16" ht="18.75">
      <c r="G434" s="17"/>
      <c r="H434" s="29"/>
      <c r="I434" s="29"/>
      <c r="O434" s="2"/>
      <c r="P434" s="2"/>
    </row>
    <row r="435" spans="7:16" ht="18.75">
      <c r="G435" s="17"/>
      <c r="H435" s="29"/>
      <c r="I435" s="29"/>
      <c r="O435" s="2"/>
      <c r="P435" s="2"/>
    </row>
    <row r="436" spans="7:16" ht="18.75">
      <c r="G436" s="17"/>
      <c r="H436" s="29"/>
      <c r="I436" s="29"/>
      <c r="O436" s="2"/>
      <c r="P436" s="2"/>
    </row>
    <row r="437" spans="7:16" ht="18.75">
      <c r="G437" s="17"/>
      <c r="H437" s="29"/>
      <c r="I437" s="29"/>
      <c r="O437" s="2"/>
      <c r="P437" s="2"/>
    </row>
    <row r="438" spans="7:16" ht="18.75">
      <c r="G438" s="17"/>
      <c r="H438" s="29"/>
      <c r="I438" s="29"/>
      <c r="O438" s="2"/>
      <c r="P438" s="2"/>
    </row>
    <row r="439" spans="7:16" ht="18.75">
      <c r="G439" s="17"/>
      <c r="H439" s="29"/>
      <c r="I439" s="29"/>
      <c r="O439" s="2"/>
      <c r="P439" s="2"/>
    </row>
    <row r="440" spans="7:16" ht="18.75">
      <c r="G440" s="17"/>
      <c r="H440" s="29"/>
      <c r="I440" s="29"/>
      <c r="O440" s="2"/>
      <c r="P440" s="2"/>
    </row>
    <row r="441" spans="7:16" ht="18.75">
      <c r="G441" s="17"/>
      <c r="H441" s="29"/>
      <c r="I441" s="29"/>
      <c r="O441" s="2"/>
      <c r="P441" s="2"/>
    </row>
    <row r="442" spans="7:16" ht="18.75">
      <c r="G442" s="17"/>
      <c r="H442" s="29"/>
      <c r="I442" s="29"/>
      <c r="O442" s="2"/>
      <c r="P442" s="2"/>
    </row>
    <row r="443" spans="7:16" ht="18.75">
      <c r="G443" s="17"/>
      <c r="H443" s="29"/>
      <c r="I443" s="29"/>
      <c r="O443" s="2"/>
      <c r="P443" s="2"/>
    </row>
    <row r="444" spans="7:16" ht="18.75">
      <c r="G444" s="17"/>
      <c r="H444" s="29"/>
      <c r="I444" s="29"/>
      <c r="O444" s="2"/>
      <c r="P444" s="2"/>
    </row>
    <row r="445" spans="7:16" ht="18.75">
      <c r="G445" s="17"/>
      <c r="H445" s="29"/>
      <c r="I445" s="29"/>
      <c r="O445" s="2"/>
      <c r="P445" s="2"/>
    </row>
    <row r="446" spans="7:16" ht="18.75">
      <c r="G446" s="17"/>
      <c r="H446" s="29"/>
      <c r="I446" s="29"/>
      <c r="O446" s="2"/>
      <c r="P446" s="2"/>
    </row>
    <row r="447" spans="7:16" ht="18.75">
      <c r="G447" s="17"/>
      <c r="H447" s="29"/>
      <c r="I447" s="29"/>
      <c r="O447" s="2"/>
      <c r="P447" s="2"/>
    </row>
    <row r="448" spans="7:16" ht="18.75">
      <c r="G448" s="17"/>
      <c r="H448" s="29"/>
      <c r="I448" s="29"/>
      <c r="O448" s="2"/>
      <c r="P448" s="2"/>
    </row>
    <row r="449" spans="7:16" ht="18.75">
      <c r="G449" s="17"/>
      <c r="H449" s="29"/>
      <c r="I449" s="29"/>
      <c r="O449" s="2"/>
      <c r="P449" s="2"/>
    </row>
    <row r="450" spans="7:16" ht="18.75">
      <c r="G450" s="17"/>
      <c r="H450" s="29"/>
      <c r="I450" s="29"/>
      <c r="O450" s="2"/>
      <c r="P450" s="2"/>
    </row>
    <row r="451" spans="7:16" ht="18.75">
      <c r="G451" s="17"/>
      <c r="H451" s="29"/>
      <c r="I451" s="29"/>
      <c r="O451" s="2"/>
      <c r="P451" s="2"/>
    </row>
    <row r="452" spans="7:16" ht="18.75">
      <c r="G452" s="17"/>
      <c r="H452" s="29"/>
      <c r="I452" s="29"/>
      <c r="O452" s="2"/>
      <c r="P452" s="2"/>
    </row>
    <row r="453" spans="7:16" ht="18.75">
      <c r="G453" s="17"/>
      <c r="H453" s="29"/>
      <c r="I453" s="29"/>
      <c r="O453" s="2"/>
      <c r="P453" s="2"/>
    </row>
    <row r="454" spans="7:16" ht="18.75">
      <c r="G454" s="17"/>
      <c r="H454" s="29"/>
      <c r="I454" s="29"/>
      <c r="O454" s="2"/>
      <c r="P454" s="2"/>
    </row>
    <row r="455" spans="7:16" ht="18.75">
      <c r="G455" s="17"/>
      <c r="H455" s="29"/>
      <c r="I455" s="29"/>
      <c r="O455" s="2"/>
      <c r="P455" s="2"/>
    </row>
    <row r="456" spans="7:16" ht="18.75">
      <c r="G456" s="17"/>
      <c r="H456" s="29"/>
      <c r="I456" s="29"/>
      <c r="O456" s="2"/>
      <c r="P456" s="2"/>
    </row>
    <row r="457" spans="7:16" ht="18.75">
      <c r="G457" s="17"/>
      <c r="H457" s="29"/>
      <c r="I457" s="29"/>
      <c r="O457" s="2"/>
      <c r="P457" s="2"/>
    </row>
    <row r="458" spans="7:16" ht="18.75">
      <c r="G458" s="17"/>
      <c r="H458" s="29"/>
      <c r="I458" s="29"/>
      <c r="O458" s="2"/>
      <c r="P458" s="2"/>
    </row>
    <row r="459" spans="7:16" ht="18.75">
      <c r="G459" s="17"/>
      <c r="H459" s="29"/>
      <c r="I459" s="29"/>
      <c r="O459" s="2"/>
      <c r="P459" s="2"/>
    </row>
    <row r="460" spans="7:16" ht="18.75">
      <c r="G460" s="17"/>
      <c r="H460" s="29"/>
      <c r="I460" s="29"/>
      <c r="O460" s="2"/>
      <c r="P460" s="2"/>
    </row>
    <row r="461" spans="7:16" ht="18.75">
      <c r="G461" s="17"/>
      <c r="H461" s="29"/>
      <c r="I461" s="29"/>
      <c r="O461" s="2"/>
      <c r="P461" s="2"/>
    </row>
    <row r="462" spans="7:16" ht="18.75">
      <c r="G462" s="17"/>
      <c r="H462" s="29"/>
      <c r="I462" s="29"/>
      <c r="O462" s="2"/>
      <c r="P462" s="2"/>
    </row>
    <row r="463" spans="7:16" ht="18.75">
      <c r="G463" s="17"/>
      <c r="H463" s="29"/>
      <c r="I463" s="29"/>
      <c r="O463" s="2"/>
      <c r="P463" s="2"/>
    </row>
    <row r="464" spans="7:16" ht="18.75">
      <c r="G464" s="17"/>
      <c r="H464" s="29"/>
      <c r="I464" s="29"/>
      <c r="O464" s="2"/>
      <c r="P464" s="2"/>
    </row>
    <row r="465" spans="7:16" ht="18.75">
      <c r="G465" s="17"/>
      <c r="H465" s="29"/>
      <c r="I465" s="29"/>
      <c r="O465" s="2"/>
      <c r="P465" s="2"/>
    </row>
    <row r="466" spans="7:16" ht="18.75">
      <c r="G466" s="17"/>
      <c r="H466" s="29"/>
      <c r="I466" s="29"/>
      <c r="O466" s="2"/>
      <c r="P466" s="2"/>
    </row>
    <row r="467" spans="7:16" ht="18.75">
      <c r="G467" s="17"/>
      <c r="H467" s="29"/>
      <c r="I467" s="29"/>
      <c r="O467" s="2"/>
      <c r="P467" s="2"/>
    </row>
    <row r="468" spans="7:16" ht="18.75">
      <c r="G468" s="17"/>
      <c r="H468" s="29"/>
      <c r="I468" s="29"/>
      <c r="O468" s="2"/>
      <c r="P468" s="2"/>
    </row>
    <row r="469" spans="7:16" ht="18.75">
      <c r="G469" s="17"/>
      <c r="H469" s="29"/>
      <c r="I469" s="29"/>
      <c r="O469" s="2"/>
      <c r="P469" s="2"/>
    </row>
    <row r="470" spans="7:16" ht="18.75">
      <c r="G470" s="17"/>
      <c r="H470" s="29"/>
      <c r="I470" s="29"/>
      <c r="O470" s="2"/>
      <c r="P470" s="2"/>
    </row>
    <row r="471" spans="7:16" ht="18.75">
      <c r="G471" s="17"/>
      <c r="H471" s="29"/>
      <c r="I471" s="29"/>
      <c r="O471" s="2"/>
      <c r="P471" s="2"/>
    </row>
    <row r="472" spans="7:16" ht="18.75">
      <c r="G472" s="17"/>
      <c r="H472" s="29"/>
      <c r="I472" s="29"/>
      <c r="O472" s="2"/>
      <c r="P472" s="2"/>
    </row>
    <row r="473" spans="7:16" ht="18.75">
      <c r="G473" s="17"/>
      <c r="H473" s="29"/>
      <c r="I473" s="29"/>
      <c r="O473" s="2"/>
      <c r="P473" s="2"/>
    </row>
    <row r="474" spans="7:16" ht="18.75">
      <c r="G474" s="17"/>
      <c r="H474" s="29"/>
      <c r="I474" s="29"/>
      <c r="O474" s="2"/>
      <c r="P474" s="2"/>
    </row>
    <row r="475" spans="7:16" ht="18.75">
      <c r="G475" s="17"/>
      <c r="H475" s="29"/>
      <c r="I475" s="29"/>
      <c r="O475" s="2"/>
      <c r="P475" s="2"/>
    </row>
    <row r="476" spans="7:16" ht="18.75">
      <c r="G476" s="17"/>
      <c r="H476" s="29"/>
      <c r="I476" s="29"/>
      <c r="O476" s="2"/>
      <c r="P476" s="2"/>
    </row>
    <row r="477" spans="7:16" ht="18.75">
      <c r="G477" s="17"/>
      <c r="H477" s="29"/>
      <c r="I477" s="29"/>
      <c r="O477" s="2"/>
      <c r="P477" s="2"/>
    </row>
    <row r="478" spans="7:16" ht="18.75">
      <c r="G478" s="17"/>
      <c r="H478" s="29"/>
      <c r="I478" s="29"/>
      <c r="O478" s="2"/>
      <c r="P478" s="2"/>
    </row>
    <row r="479" spans="7:16" ht="18.75">
      <c r="G479" s="17"/>
      <c r="H479" s="29"/>
      <c r="I479" s="29"/>
      <c r="O479" s="2"/>
      <c r="P479" s="2"/>
    </row>
    <row r="480" spans="7:16" ht="18.75">
      <c r="G480" s="17"/>
      <c r="H480" s="29"/>
      <c r="I480" s="29"/>
      <c r="O480" s="2"/>
      <c r="P480" s="2"/>
    </row>
    <row r="481" spans="7:16" ht="18.75">
      <c r="G481" s="17"/>
      <c r="H481" s="29"/>
      <c r="I481" s="29"/>
      <c r="O481" s="2"/>
      <c r="P481" s="2"/>
    </row>
    <row r="482" spans="7:16" ht="18.75">
      <c r="G482" s="17"/>
      <c r="H482" s="29"/>
      <c r="I482" s="29"/>
      <c r="O482" s="2"/>
      <c r="P482" s="2"/>
    </row>
    <row r="483" spans="7:16" ht="18.75">
      <c r="G483" s="17"/>
      <c r="H483" s="29"/>
      <c r="I483" s="29"/>
      <c r="O483" s="2"/>
      <c r="P483" s="2"/>
    </row>
    <row r="484" spans="7:16" ht="18.75">
      <c r="G484" s="17"/>
      <c r="H484" s="29"/>
      <c r="I484" s="29"/>
      <c r="O484" s="2"/>
      <c r="P484" s="2"/>
    </row>
    <row r="485" spans="7:16" ht="18.75">
      <c r="G485" s="17"/>
      <c r="H485" s="29"/>
      <c r="I485" s="29"/>
      <c r="O485" s="2"/>
      <c r="P485" s="2"/>
    </row>
    <row r="486" spans="7:16" ht="18.75">
      <c r="G486" s="17"/>
      <c r="H486" s="29"/>
      <c r="I486" s="29"/>
      <c r="O486" s="2"/>
      <c r="P486" s="2"/>
    </row>
    <row r="487" spans="7:16" ht="18.75">
      <c r="G487" s="17"/>
      <c r="H487" s="29"/>
      <c r="I487" s="29"/>
      <c r="O487" s="2"/>
      <c r="P487" s="2"/>
    </row>
    <row r="488" spans="7:16" ht="18.75">
      <c r="G488" s="17"/>
      <c r="H488" s="29"/>
      <c r="I488" s="29"/>
      <c r="O488" s="2"/>
      <c r="P488" s="2"/>
    </row>
    <row r="489" spans="7:16" ht="18.75">
      <c r="G489" s="17"/>
      <c r="H489" s="29"/>
      <c r="I489" s="29"/>
      <c r="O489" s="2"/>
      <c r="P489" s="2"/>
    </row>
    <row r="490" spans="7:16" ht="18.75">
      <c r="G490" s="17"/>
      <c r="H490" s="29"/>
      <c r="I490" s="29"/>
      <c r="O490" s="2"/>
      <c r="P490" s="2"/>
    </row>
    <row r="491" spans="7:16" ht="18.75">
      <c r="G491" s="17"/>
      <c r="H491" s="29"/>
      <c r="I491" s="29"/>
      <c r="O491" s="2"/>
      <c r="P491" s="2"/>
    </row>
    <row r="492" spans="7:16" ht="18.75">
      <c r="G492" s="17"/>
      <c r="H492" s="29"/>
      <c r="I492" s="29"/>
      <c r="O492" s="2"/>
      <c r="P492" s="2"/>
    </row>
    <row r="493" spans="7:16" ht="18.75">
      <c r="G493" s="17"/>
      <c r="H493" s="29"/>
      <c r="I493" s="29"/>
      <c r="O493" s="2"/>
      <c r="P493" s="2"/>
    </row>
    <row r="494" spans="7:16" ht="18.75">
      <c r="G494" s="17"/>
      <c r="H494" s="29"/>
      <c r="I494" s="29"/>
      <c r="O494" s="2"/>
      <c r="P494" s="2"/>
    </row>
    <row r="495" spans="7:16" ht="18.75">
      <c r="G495" s="17"/>
      <c r="H495" s="29"/>
      <c r="I495" s="29"/>
      <c r="O495" s="2"/>
      <c r="P495" s="2"/>
    </row>
    <row r="496" spans="7:16" ht="18.75">
      <c r="G496" s="17"/>
      <c r="H496" s="29"/>
      <c r="I496" s="29"/>
      <c r="O496" s="2"/>
      <c r="P496" s="2"/>
    </row>
    <row r="497" spans="7:16" ht="18.75">
      <c r="G497" s="17"/>
      <c r="H497" s="29"/>
      <c r="I497" s="29"/>
      <c r="O497" s="2"/>
      <c r="P497" s="2"/>
    </row>
    <row r="498" spans="7:16" ht="18.75">
      <c r="G498" s="17"/>
      <c r="H498" s="29"/>
      <c r="I498" s="29"/>
      <c r="O498" s="2"/>
      <c r="P498" s="2"/>
    </row>
    <row r="499" spans="7:16" ht="18.75">
      <c r="G499" s="17"/>
      <c r="H499" s="29"/>
      <c r="I499" s="29"/>
      <c r="O499" s="2"/>
      <c r="P499" s="2"/>
    </row>
    <row r="500" spans="7:16" ht="18.75">
      <c r="G500" s="17"/>
      <c r="H500" s="29"/>
      <c r="I500" s="29"/>
      <c r="O500" s="2"/>
      <c r="P500" s="2"/>
    </row>
    <row r="501" spans="7:16" ht="18.75">
      <c r="G501" s="17"/>
      <c r="H501" s="29"/>
      <c r="I501" s="29"/>
      <c r="O501" s="2"/>
      <c r="P501" s="2"/>
    </row>
    <row r="502" spans="7:16" ht="18.75">
      <c r="G502" s="17"/>
      <c r="H502" s="29"/>
      <c r="I502" s="29"/>
      <c r="O502" s="2"/>
      <c r="P502" s="2"/>
    </row>
    <row r="503" spans="7:16" ht="18.75">
      <c r="G503" s="17"/>
      <c r="H503" s="29"/>
      <c r="I503" s="29"/>
      <c r="O503" s="2"/>
      <c r="P503" s="2"/>
    </row>
    <row r="504" spans="7:16" ht="18.75">
      <c r="G504" s="17"/>
      <c r="H504" s="29"/>
      <c r="I504" s="29"/>
      <c r="O504" s="2"/>
      <c r="P504" s="2"/>
    </row>
    <row r="505" spans="7:16" ht="18.75">
      <c r="G505" s="17"/>
      <c r="H505" s="29"/>
      <c r="I505" s="29"/>
      <c r="O505" s="2"/>
      <c r="P505" s="2"/>
    </row>
    <row r="506" spans="7:16" ht="18.75">
      <c r="G506" s="17"/>
      <c r="H506" s="29"/>
      <c r="I506" s="29"/>
      <c r="O506" s="2"/>
      <c r="P506" s="2"/>
    </row>
    <row r="507" spans="7:16" ht="18.75">
      <c r="G507" s="17"/>
      <c r="H507" s="29"/>
      <c r="I507" s="29"/>
      <c r="O507" s="2"/>
      <c r="P507" s="2"/>
    </row>
    <row r="508" spans="7:16" ht="18.75">
      <c r="G508" s="17"/>
      <c r="H508" s="29"/>
      <c r="I508" s="29"/>
      <c r="O508" s="2"/>
      <c r="P508" s="2"/>
    </row>
    <row r="509" spans="7:16" ht="18.75">
      <c r="G509" s="17"/>
      <c r="H509" s="29"/>
      <c r="I509" s="29"/>
      <c r="O509" s="2"/>
      <c r="P509" s="2"/>
    </row>
    <row r="510" spans="7:16" ht="18.75">
      <c r="G510" s="17"/>
      <c r="H510" s="29"/>
      <c r="I510" s="29"/>
      <c r="O510" s="2"/>
      <c r="P510" s="2"/>
    </row>
    <row r="511" spans="7:16" ht="18.75">
      <c r="G511" s="17"/>
      <c r="H511" s="29"/>
      <c r="I511" s="29"/>
      <c r="O511" s="2"/>
      <c r="P511" s="2"/>
    </row>
    <row r="512" spans="7:16" ht="18.75">
      <c r="G512" s="17"/>
      <c r="H512" s="29"/>
      <c r="I512" s="29"/>
      <c r="O512" s="2"/>
      <c r="P512" s="2"/>
    </row>
    <row r="513" spans="7:16" ht="18.75">
      <c r="G513" s="17"/>
      <c r="H513" s="29"/>
      <c r="I513" s="29"/>
      <c r="O513" s="2"/>
      <c r="P513" s="2"/>
    </row>
    <row r="514" spans="7:16" ht="18.75">
      <c r="G514" s="17"/>
      <c r="H514" s="29"/>
      <c r="I514" s="29"/>
      <c r="O514" s="2"/>
      <c r="P514" s="2"/>
    </row>
    <row r="515" spans="7:16" ht="18.75">
      <c r="G515" s="17"/>
      <c r="H515" s="29"/>
      <c r="I515" s="29"/>
      <c r="O515" s="2"/>
      <c r="P515" s="2"/>
    </row>
    <row r="516" spans="7:16" ht="18.75">
      <c r="G516" s="17"/>
      <c r="H516" s="29"/>
      <c r="I516" s="29"/>
      <c r="O516" s="2"/>
      <c r="P516" s="2"/>
    </row>
    <row r="517" spans="7:16" ht="18.75">
      <c r="G517" s="17"/>
      <c r="H517" s="29"/>
      <c r="I517" s="29"/>
      <c r="O517" s="2"/>
      <c r="P517" s="2"/>
    </row>
    <row r="518" spans="7:16" ht="18.75">
      <c r="G518" s="17"/>
      <c r="H518" s="29"/>
      <c r="I518" s="29"/>
      <c r="O518" s="2"/>
      <c r="P518" s="2"/>
    </row>
    <row r="519" spans="7:16" ht="18.75">
      <c r="G519" s="17"/>
      <c r="H519" s="29"/>
      <c r="I519" s="29"/>
      <c r="O519" s="2"/>
      <c r="P519" s="2"/>
    </row>
    <row r="520" spans="7:16" ht="18.75">
      <c r="G520" s="17"/>
      <c r="H520" s="29"/>
      <c r="I520" s="29"/>
      <c r="O520" s="2"/>
      <c r="P520" s="2"/>
    </row>
    <row r="521" spans="7:16" ht="18.75">
      <c r="G521" s="17"/>
      <c r="H521" s="29"/>
      <c r="I521" s="29"/>
      <c r="O521" s="2"/>
      <c r="P521" s="2"/>
    </row>
    <row r="522" spans="7:16" ht="18.75">
      <c r="G522" s="17"/>
      <c r="H522" s="29"/>
      <c r="I522" s="29"/>
      <c r="O522" s="2"/>
      <c r="P522" s="2"/>
    </row>
    <row r="523" spans="7:16" ht="18.75">
      <c r="G523" s="17"/>
      <c r="H523" s="29"/>
      <c r="I523" s="29"/>
      <c r="O523" s="2"/>
      <c r="P523" s="2"/>
    </row>
    <row r="524" spans="7:16" ht="18.75">
      <c r="G524" s="17"/>
      <c r="H524" s="29"/>
      <c r="I524" s="29"/>
      <c r="O524" s="2"/>
      <c r="P524" s="2"/>
    </row>
    <row r="525" spans="7:16" ht="18.75">
      <c r="G525" s="17"/>
      <c r="H525" s="29"/>
      <c r="I525" s="29"/>
      <c r="O525" s="2"/>
      <c r="P525" s="2"/>
    </row>
    <row r="526" spans="7:16" ht="18.75">
      <c r="G526" s="17"/>
      <c r="H526" s="29"/>
      <c r="I526" s="29"/>
      <c r="O526" s="2"/>
      <c r="P526" s="2"/>
    </row>
    <row r="527" spans="7:16" ht="18.75">
      <c r="G527" s="17"/>
      <c r="H527" s="29"/>
      <c r="I527" s="29"/>
      <c r="O527" s="2"/>
      <c r="P527" s="2"/>
    </row>
    <row r="528" spans="7:16" ht="18.75">
      <c r="G528" s="17"/>
      <c r="H528" s="29"/>
      <c r="I528" s="29"/>
      <c r="O528" s="2"/>
      <c r="P528" s="2"/>
    </row>
    <row r="529" spans="7:16" ht="18.75">
      <c r="G529" s="17"/>
      <c r="H529" s="29"/>
      <c r="I529" s="29"/>
      <c r="O529" s="2"/>
      <c r="P529" s="2"/>
    </row>
    <row r="530" spans="7:16" ht="18.75">
      <c r="G530" s="17"/>
      <c r="H530" s="29"/>
      <c r="I530" s="29"/>
      <c r="O530" s="2"/>
      <c r="P530" s="2"/>
    </row>
    <row r="531" spans="7:16" ht="18.75">
      <c r="G531" s="17"/>
      <c r="H531" s="29"/>
      <c r="I531" s="29"/>
      <c r="O531" s="2"/>
      <c r="P531" s="2"/>
    </row>
    <row r="532" spans="7:16" ht="18.75">
      <c r="G532" s="17"/>
      <c r="H532" s="29"/>
      <c r="I532" s="29"/>
      <c r="O532" s="2"/>
      <c r="P532" s="2"/>
    </row>
    <row r="533" spans="7:16" ht="18.75">
      <c r="G533" s="17"/>
      <c r="H533" s="29"/>
      <c r="I533" s="29"/>
      <c r="O533" s="2"/>
      <c r="P533" s="2"/>
    </row>
    <row r="534" spans="7:16" ht="18.75">
      <c r="G534" s="17"/>
      <c r="H534" s="29"/>
      <c r="I534" s="29"/>
      <c r="O534" s="2"/>
      <c r="P534" s="2"/>
    </row>
    <row r="535" spans="7:16" ht="18.75">
      <c r="G535" s="17"/>
      <c r="H535" s="29"/>
      <c r="I535" s="29"/>
      <c r="O535" s="2"/>
      <c r="P535" s="2"/>
    </row>
    <row r="536" spans="7:16" ht="18.75">
      <c r="G536" s="17"/>
      <c r="H536" s="29"/>
      <c r="I536" s="29"/>
      <c r="O536" s="2"/>
      <c r="P536" s="2"/>
    </row>
    <row r="537" spans="7:16" ht="18.75">
      <c r="G537" s="17"/>
      <c r="H537" s="29"/>
      <c r="I537" s="29"/>
      <c r="O537" s="2"/>
      <c r="P537" s="2"/>
    </row>
    <row r="538" spans="7:16" ht="18.75">
      <c r="G538" s="17"/>
      <c r="H538" s="29"/>
      <c r="I538" s="29"/>
      <c r="O538" s="2"/>
      <c r="P538" s="2"/>
    </row>
    <row r="539" spans="7:16" ht="18.75">
      <c r="G539" s="17"/>
      <c r="H539" s="29"/>
      <c r="I539" s="29"/>
      <c r="O539" s="2"/>
      <c r="P539" s="2"/>
    </row>
    <row r="540" spans="7:16" ht="18.75">
      <c r="G540" s="17"/>
      <c r="H540" s="29"/>
      <c r="I540" s="29"/>
      <c r="O540" s="2"/>
      <c r="P540" s="2"/>
    </row>
    <row r="541" spans="7:16" ht="18.75">
      <c r="G541" s="17"/>
      <c r="H541" s="29"/>
      <c r="I541" s="29"/>
      <c r="O541" s="2"/>
      <c r="P541" s="2"/>
    </row>
    <row r="542" spans="7:16" ht="18.75">
      <c r="G542" s="17"/>
      <c r="H542" s="29"/>
      <c r="I542" s="29"/>
      <c r="O542" s="2"/>
      <c r="P542" s="2"/>
    </row>
    <row r="543" spans="7:16" ht="18.75">
      <c r="G543" s="17"/>
      <c r="H543" s="29"/>
      <c r="I543" s="29"/>
      <c r="O543" s="2"/>
      <c r="P543" s="2"/>
    </row>
    <row r="544" spans="7:16" ht="18.75">
      <c r="G544" s="17"/>
      <c r="H544" s="29"/>
      <c r="I544" s="29"/>
      <c r="O544" s="2"/>
      <c r="P544" s="2"/>
    </row>
    <row r="545" spans="7:16" ht="18.75">
      <c r="G545" s="17"/>
      <c r="H545" s="29"/>
      <c r="I545" s="29"/>
      <c r="O545" s="2"/>
      <c r="P545" s="2"/>
    </row>
    <row r="546" spans="7:16" ht="18.75">
      <c r="G546" s="17"/>
      <c r="H546" s="29"/>
      <c r="I546" s="29"/>
      <c r="O546" s="2"/>
      <c r="P546" s="2"/>
    </row>
    <row r="547" spans="7:16" ht="18.75">
      <c r="G547" s="17"/>
      <c r="H547" s="29"/>
      <c r="I547" s="29"/>
      <c r="O547" s="2"/>
      <c r="P547" s="2"/>
    </row>
    <row r="548" spans="7:16" ht="18.75">
      <c r="G548" s="17"/>
      <c r="H548" s="29"/>
      <c r="I548" s="29"/>
      <c r="O548" s="2"/>
      <c r="P548" s="2"/>
    </row>
    <row r="549" spans="7:16" ht="18.75">
      <c r="G549" s="17"/>
      <c r="H549" s="29"/>
      <c r="I549" s="29"/>
      <c r="O549" s="2"/>
      <c r="P549" s="2"/>
    </row>
    <row r="550" spans="7:16" ht="18.75">
      <c r="G550" s="17"/>
      <c r="H550" s="29"/>
      <c r="I550" s="29"/>
      <c r="O550" s="2"/>
      <c r="P550" s="2"/>
    </row>
    <row r="551" spans="7:16" ht="18.75">
      <c r="G551" s="17"/>
      <c r="H551" s="29"/>
      <c r="I551" s="29"/>
      <c r="O551" s="2"/>
      <c r="P551" s="2"/>
    </row>
    <row r="552" spans="7:16" ht="18.75">
      <c r="G552" s="17"/>
      <c r="H552" s="29"/>
      <c r="I552" s="29"/>
      <c r="O552" s="2"/>
      <c r="P552" s="2"/>
    </row>
    <row r="553" spans="7:16" ht="18.75">
      <c r="G553" s="17"/>
      <c r="H553" s="29"/>
      <c r="I553" s="29"/>
      <c r="O553" s="2"/>
      <c r="P553" s="2"/>
    </row>
    <row r="554" spans="7:16" ht="18.75">
      <c r="G554" s="17"/>
      <c r="H554" s="29"/>
      <c r="I554" s="29"/>
      <c r="O554" s="2"/>
      <c r="P554" s="2"/>
    </row>
    <row r="555" spans="7:16" ht="18.75">
      <c r="G555" s="17"/>
      <c r="H555" s="29"/>
      <c r="I555" s="29"/>
      <c r="O555" s="2"/>
      <c r="P555" s="2"/>
    </row>
    <row r="556" spans="7:16" ht="18.75">
      <c r="G556" s="17"/>
      <c r="H556" s="29"/>
      <c r="I556" s="29"/>
      <c r="O556" s="2"/>
      <c r="P556" s="2"/>
    </row>
    <row r="557" spans="7:16" ht="18.75">
      <c r="G557" s="17"/>
      <c r="H557" s="29"/>
      <c r="I557" s="29"/>
      <c r="O557" s="2"/>
      <c r="P557" s="2"/>
    </row>
    <row r="558" spans="7:16" ht="18.75">
      <c r="G558" s="17"/>
      <c r="H558" s="29"/>
      <c r="I558" s="29"/>
      <c r="O558" s="2"/>
      <c r="P558" s="2"/>
    </row>
    <row r="559" spans="7:16" ht="18.75">
      <c r="G559" s="17"/>
      <c r="H559" s="29"/>
      <c r="I559" s="29"/>
      <c r="O559" s="2"/>
      <c r="P559" s="2"/>
    </row>
    <row r="560" spans="7:16" ht="18.75">
      <c r="G560" s="17"/>
      <c r="H560" s="29"/>
      <c r="I560" s="29"/>
      <c r="O560" s="2"/>
      <c r="P560" s="2"/>
    </row>
    <row r="561" spans="7:16" ht="18.75">
      <c r="G561" s="17"/>
      <c r="H561" s="29"/>
      <c r="I561" s="29"/>
      <c r="O561" s="2"/>
      <c r="P561" s="2"/>
    </row>
    <row r="562" spans="7:16" ht="18.75">
      <c r="G562" s="17"/>
      <c r="H562" s="29"/>
      <c r="I562" s="29"/>
      <c r="O562" s="2"/>
      <c r="P562" s="2"/>
    </row>
    <row r="563" spans="7:16" ht="18.75">
      <c r="G563" s="17"/>
      <c r="H563" s="29"/>
      <c r="I563" s="29"/>
      <c r="O563" s="2"/>
      <c r="P563" s="2"/>
    </row>
    <row r="564" spans="7:16" ht="18.75">
      <c r="G564" s="17"/>
      <c r="H564" s="29"/>
      <c r="I564" s="29"/>
      <c r="O564" s="2"/>
      <c r="P564" s="2"/>
    </row>
    <row r="565" spans="7:16" ht="18.75">
      <c r="G565" s="17"/>
      <c r="H565" s="29"/>
      <c r="I565" s="29"/>
      <c r="O565" s="2"/>
      <c r="P565" s="2"/>
    </row>
    <row r="566" spans="7:16" ht="18.75">
      <c r="G566" s="17"/>
      <c r="H566" s="29"/>
      <c r="I566" s="29"/>
      <c r="O566" s="2"/>
      <c r="P566" s="2"/>
    </row>
    <row r="567" spans="7:16" ht="18.75">
      <c r="G567" s="17"/>
      <c r="H567" s="29"/>
      <c r="I567" s="29"/>
      <c r="O567" s="2"/>
      <c r="P567" s="2"/>
    </row>
    <row r="568" spans="7:16" ht="18.75">
      <c r="G568" s="17"/>
      <c r="H568" s="29"/>
      <c r="I568" s="29"/>
      <c r="O568" s="2"/>
      <c r="P568" s="2"/>
    </row>
    <row r="569" spans="7:16" ht="18.75">
      <c r="G569" s="17"/>
      <c r="H569" s="29"/>
      <c r="I569" s="29"/>
      <c r="O569" s="2"/>
      <c r="P569" s="2"/>
    </row>
    <row r="570" spans="7:16" ht="18.75">
      <c r="G570" s="17"/>
      <c r="H570" s="29"/>
      <c r="I570" s="29"/>
      <c r="O570" s="2"/>
      <c r="P570" s="2"/>
    </row>
    <row r="571" spans="7:16" ht="18.75">
      <c r="G571" s="17"/>
      <c r="H571" s="29"/>
      <c r="I571" s="29"/>
      <c r="O571" s="2"/>
      <c r="P571" s="2"/>
    </row>
    <row r="572" spans="7:16" ht="18.75">
      <c r="G572" s="17"/>
      <c r="H572" s="29"/>
      <c r="I572" s="29"/>
      <c r="O572" s="2"/>
      <c r="P572" s="2"/>
    </row>
    <row r="573" spans="7:16" ht="18.75">
      <c r="G573" s="17"/>
      <c r="H573" s="29"/>
      <c r="I573" s="29"/>
      <c r="O573" s="2"/>
      <c r="P573" s="2"/>
    </row>
    <row r="574" spans="7:16" ht="18.75">
      <c r="G574" s="17"/>
      <c r="H574" s="29"/>
      <c r="I574" s="29"/>
      <c r="O574" s="2"/>
      <c r="P574" s="2"/>
    </row>
    <row r="575" spans="7:16" ht="18.75">
      <c r="G575" s="17"/>
      <c r="H575" s="29"/>
      <c r="I575" s="29"/>
      <c r="O575" s="2"/>
      <c r="P575" s="2"/>
    </row>
    <row r="576" spans="7:16" ht="18.75">
      <c r="G576" s="17"/>
      <c r="H576" s="29"/>
      <c r="I576" s="29"/>
      <c r="O576" s="2"/>
      <c r="P576" s="2"/>
    </row>
    <row r="577" spans="7:16" ht="18.75">
      <c r="G577" s="17"/>
      <c r="H577" s="29"/>
      <c r="I577" s="29"/>
      <c r="O577" s="2"/>
      <c r="P577" s="2"/>
    </row>
    <row r="578" spans="7:16" ht="18.75">
      <c r="G578" s="17"/>
      <c r="H578" s="29"/>
      <c r="I578" s="29"/>
      <c r="O578" s="2"/>
      <c r="P578" s="2"/>
    </row>
    <row r="579" spans="7:16" ht="18.75">
      <c r="G579" s="17"/>
      <c r="H579" s="29"/>
      <c r="I579" s="29"/>
      <c r="O579" s="2"/>
      <c r="P579" s="2"/>
    </row>
    <row r="580" spans="7:16" ht="18.75">
      <c r="G580" s="17"/>
      <c r="H580" s="29"/>
      <c r="I580" s="29"/>
      <c r="O580" s="2"/>
      <c r="P580" s="2"/>
    </row>
    <row r="581" spans="7:16" ht="18.75">
      <c r="G581" s="17"/>
      <c r="H581" s="29"/>
      <c r="I581" s="29"/>
      <c r="O581" s="2"/>
      <c r="P581" s="2"/>
    </row>
    <row r="582" spans="7:16" ht="18.75">
      <c r="G582" s="17"/>
      <c r="H582" s="29"/>
      <c r="I582" s="29"/>
      <c r="O582" s="2"/>
      <c r="P582" s="2"/>
    </row>
    <row r="583" spans="7:16" ht="18.75">
      <c r="G583" s="17"/>
      <c r="H583" s="29"/>
      <c r="I583" s="29"/>
      <c r="O583" s="2"/>
      <c r="P583" s="2"/>
    </row>
    <row r="584" spans="7:16" ht="18.75">
      <c r="G584" s="17"/>
      <c r="H584" s="29"/>
      <c r="I584" s="29"/>
      <c r="O584" s="2"/>
      <c r="P584" s="2"/>
    </row>
    <row r="585" spans="7:16" ht="18.75">
      <c r="G585" s="17"/>
      <c r="H585" s="29"/>
      <c r="I585" s="29"/>
      <c r="O585" s="2"/>
      <c r="P585" s="2"/>
    </row>
    <row r="586" spans="7:16" ht="18.75">
      <c r="G586" s="17"/>
      <c r="H586" s="29"/>
      <c r="I586" s="29"/>
      <c r="O586" s="2"/>
      <c r="P586" s="2"/>
    </row>
    <row r="587" spans="7:16" ht="18.75">
      <c r="G587" s="17"/>
      <c r="H587" s="29"/>
      <c r="I587" s="29"/>
      <c r="O587" s="2"/>
      <c r="P587" s="2"/>
    </row>
    <row r="588" spans="7:16" ht="18.75">
      <c r="G588" s="17"/>
      <c r="H588" s="29"/>
      <c r="I588" s="29"/>
      <c r="O588" s="2"/>
      <c r="P588" s="2"/>
    </row>
    <row r="589" spans="7:16" ht="18.75">
      <c r="G589" s="17"/>
      <c r="H589" s="29"/>
      <c r="I589" s="29"/>
      <c r="O589" s="2"/>
      <c r="P589" s="2"/>
    </row>
    <row r="590" spans="7:16" ht="18.75">
      <c r="G590" s="17"/>
      <c r="H590" s="29"/>
      <c r="I590" s="29"/>
      <c r="O590" s="2"/>
      <c r="P590" s="2"/>
    </row>
    <row r="591" spans="7:16" ht="18.75">
      <c r="G591" s="17"/>
      <c r="H591" s="29"/>
      <c r="I591" s="29"/>
      <c r="O591" s="2"/>
      <c r="P591" s="2"/>
    </row>
    <row r="592" spans="7:16" ht="18.75">
      <c r="G592" s="17"/>
      <c r="H592" s="29"/>
      <c r="I592" s="29"/>
      <c r="O592" s="2"/>
      <c r="P592" s="2"/>
    </row>
    <row r="593" spans="7:16" ht="18.75">
      <c r="G593" s="17"/>
      <c r="H593" s="29"/>
      <c r="I593" s="29"/>
      <c r="O593" s="2"/>
      <c r="P593" s="2"/>
    </row>
    <row r="594" spans="7:16" ht="18.75">
      <c r="G594" s="17"/>
      <c r="H594" s="29"/>
      <c r="I594" s="29"/>
      <c r="O594" s="2"/>
      <c r="P594" s="2"/>
    </row>
    <row r="595" spans="7:16" ht="18.75">
      <c r="G595" s="17"/>
      <c r="H595" s="29"/>
      <c r="I595" s="29"/>
      <c r="O595" s="2"/>
      <c r="P595" s="2"/>
    </row>
    <row r="596" spans="7:16" ht="18.75">
      <c r="G596" s="17"/>
      <c r="H596" s="29"/>
      <c r="I596" s="29"/>
      <c r="O596" s="2"/>
      <c r="P596" s="2"/>
    </row>
    <row r="597" spans="7:16" ht="18.75">
      <c r="G597" s="17"/>
      <c r="H597" s="29"/>
      <c r="I597" s="29"/>
      <c r="O597" s="2"/>
      <c r="P597" s="2"/>
    </row>
    <row r="598" spans="7:16" ht="18.75">
      <c r="G598" s="17"/>
      <c r="H598" s="29"/>
      <c r="I598" s="29"/>
      <c r="O598" s="2"/>
      <c r="P598" s="2"/>
    </row>
    <row r="599" spans="7:16" ht="18.75">
      <c r="G599" s="17"/>
      <c r="H599" s="29"/>
      <c r="I599" s="29"/>
      <c r="O599" s="2"/>
      <c r="P599" s="2"/>
    </row>
    <row r="600" spans="7:16" ht="18.75">
      <c r="G600" s="17"/>
      <c r="H600" s="29"/>
      <c r="I600" s="29"/>
      <c r="O600" s="2"/>
      <c r="P600" s="2"/>
    </row>
    <row r="601" spans="7:16" ht="18.75">
      <c r="G601" s="17"/>
      <c r="H601" s="29"/>
      <c r="I601" s="29"/>
      <c r="O601" s="2"/>
      <c r="P601" s="2"/>
    </row>
    <row r="602" spans="7:16" ht="18.75">
      <c r="G602" s="17"/>
      <c r="H602" s="29"/>
      <c r="I602" s="29"/>
      <c r="O602" s="2"/>
      <c r="P602" s="2"/>
    </row>
    <row r="603" spans="7:16" ht="18.75">
      <c r="G603" s="17"/>
      <c r="H603" s="29"/>
      <c r="I603" s="29"/>
      <c r="O603" s="2"/>
      <c r="P603" s="2"/>
    </row>
    <row r="604" spans="7:16" ht="18.75">
      <c r="G604" s="17"/>
      <c r="H604" s="29"/>
      <c r="I604" s="29"/>
      <c r="O604" s="2"/>
      <c r="P604" s="2"/>
    </row>
    <row r="605" spans="7:16" ht="18.75">
      <c r="G605" s="17"/>
      <c r="H605" s="29"/>
      <c r="I605" s="29"/>
      <c r="O605" s="2"/>
      <c r="P605" s="2"/>
    </row>
    <row r="606" spans="7:16" ht="18.75">
      <c r="G606" s="17"/>
      <c r="H606" s="29"/>
      <c r="I606" s="29"/>
      <c r="O606" s="2"/>
      <c r="P606" s="2"/>
    </row>
    <row r="607" spans="7:16" ht="18.75">
      <c r="G607" s="17"/>
      <c r="H607" s="29"/>
      <c r="I607" s="29"/>
      <c r="O607" s="2"/>
      <c r="P607" s="2"/>
    </row>
    <row r="608" spans="7:16" ht="18.75">
      <c r="G608" s="17"/>
      <c r="H608" s="29"/>
      <c r="I608" s="29"/>
      <c r="O608" s="2"/>
      <c r="P608" s="2"/>
    </row>
    <row r="609" spans="7:16" ht="18.75">
      <c r="G609" s="17"/>
      <c r="H609" s="29"/>
      <c r="I609" s="29"/>
      <c r="O609" s="2"/>
      <c r="P609" s="2"/>
    </row>
    <row r="610" spans="7:16" ht="18.75">
      <c r="G610" s="17"/>
      <c r="H610" s="29"/>
      <c r="I610" s="29"/>
      <c r="O610" s="2"/>
      <c r="P610" s="2"/>
    </row>
    <row r="611" spans="7:16" ht="18.75">
      <c r="G611" s="17"/>
      <c r="H611" s="29"/>
      <c r="I611" s="29"/>
      <c r="O611" s="2"/>
      <c r="P611" s="2"/>
    </row>
    <row r="612" spans="7:16" ht="18.75">
      <c r="G612" s="17"/>
      <c r="H612" s="29"/>
      <c r="I612" s="29"/>
      <c r="O612" s="2"/>
      <c r="P612" s="2"/>
    </row>
    <row r="613" spans="7:16" ht="18.75">
      <c r="G613" s="17"/>
      <c r="H613" s="29"/>
      <c r="I613" s="29"/>
      <c r="O613" s="2"/>
      <c r="P613" s="2"/>
    </row>
    <row r="614" spans="7:16" ht="18.75">
      <c r="G614" s="17"/>
      <c r="H614" s="29"/>
      <c r="I614" s="29"/>
      <c r="O614" s="2"/>
      <c r="P614" s="2"/>
    </row>
    <row r="615" spans="7:16" ht="18.75">
      <c r="G615" s="17"/>
      <c r="H615" s="29"/>
      <c r="I615" s="29"/>
      <c r="O615" s="2"/>
      <c r="P615" s="2"/>
    </row>
    <row r="616" spans="7:16" ht="18.75">
      <c r="G616" s="17"/>
      <c r="H616" s="29"/>
      <c r="I616" s="29"/>
      <c r="O616" s="2"/>
      <c r="P616" s="2"/>
    </row>
    <row r="617" spans="7:16" ht="18.75">
      <c r="G617" s="17"/>
      <c r="H617" s="29"/>
      <c r="I617" s="29"/>
      <c r="O617" s="2"/>
      <c r="P617" s="2"/>
    </row>
    <row r="618" spans="7:16" ht="18.75">
      <c r="G618" s="17"/>
      <c r="H618" s="29"/>
      <c r="I618" s="29"/>
      <c r="O618" s="2"/>
      <c r="P618" s="2"/>
    </row>
    <row r="619" spans="7:16" ht="18.75">
      <c r="G619" s="17"/>
      <c r="H619" s="29"/>
      <c r="I619" s="29"/>
      <c r="O619" s="2"/>
      <c r="P619" s="2"/>
    </row>
    <row r="620" spans="7:16" ht="18.75">
      <c r="G620" s="17"/>
      <c r="H620" s="29"/>
      <c r="I620" s="29"/>
      <c r="O620" s="2"/>
      <c r="P620" s="2"/>
    </row>
    <row r="621" spans="7:16" ht="18.75">
      <c r="G621" s="17"/>
      <c r="H621" s="29"/>
      <c r="I621" s="29"/>
      <c r="O621" s="2"/>
      <c r="P621" s="2"/>
    </row>
    <row r="622" spans="7:16" ht="18.75">
      <c r="G622" s="17"/>
      <c r="H622" s="29"/>
      <c r="I622" s="29"/>
      <c r="O622" s="2"/>
      <c r="P622" s="2"/>
    </row>
    <row r="623" spans="7:16" ht="18.75">
      <c r="G623" s="17"/>
      <c r="H623" s="29"/>
      <c r="I623" s="29"/>
      <c r="O623" s="2"/>
      <c r="P623" s="2"/>
    </row>
    <row r="624" spans="7:16" ht="18.75">
      <c r="G624" s="17"/>
      <c r="H624" s="29"/>
      <c r="I624" s="29"/>
      <c r="O624" s="2"/>
      <c r="P624" s="2"/>
    </row>
    <row r="625" spans="7:16" ht="18.75">
      <c r="G625" s="17"/>
      <c r="H625" s="29"/>
      <c r="I625" s="29"/>
      <c r="O625" s="2"/>
      <c r="P625" s="2"/>
    </row>
    <row r="626" spans="7:16" ht="18.75">
      <c r="G626" s="17"/>
      <c r="H626" s="29"/>
      <c r="I626" s="29"/>
      <c r="O626" s="2"/>
      <c r="P626" s="2"/>
    </row>
    <row r="627" spans="7:16" ht="18.75">
      <c r="G627" s="17"/>
      <c r="H627" s="29"/>
      <c r="I627" s="29"/>
      <c r="O627" s="2"/>
      <c r="P627" s="2"/>
    </row>
    <row r="628" spans="7:16" ht="18.75">
      <c r="G628" s="17"/>
      <c r="H628" s="29"/>
      <c r="I628" s="29"/>
      <c r="O628" s="2"/>
      <c r="P628" s="2"/>
    </row>
    <row r="629" spans="7:16" ht="18.75">
      <c r="G629" s="17"/>
      <c r="H629" s="29"/>
      <c r="I629" s="29"/>
      <c r="O629" s="2"/>
      <c r="P629" s="2"/>
    </row>
    <row r="630" spans="7:16" ht="18.75">
      <c r="G630" s="17"/>
      <c r="H630" s="29"/>
      <c r="I630" s="29"/>
      <c r="O630" s="2"/>
      <c r="P630" s="2"/>
    </row>
    <row r="631" spans="7:16" ht="18.75">
      <c r="G631" s="17"/>
      <c r="H631" s="29"/>
      <c r="I631" s="29"/>
      <c r="O631" s="2"/>
      <c r="P631" s="2"/>
    </row>
    <row r="632" spans="7:16" ht="18.75">
      <c r="G632" s="17"/>
      <c r="H632" s="29"/>
      <c r="I632" s="29"/>
      <c r="O632" s="2"/>
      <c r="P632" s="2"/>
    </row>
    <row r="633" spans="7:16" ht="18.75">
      <c r="G633" s="17"/>
      <c r="H633" s="29"/>
      <c r="I633" s="29"/>
      <c r="O633" s="2"/>
      <c r="P633" s="2"/>
    </row>
    <row r="634" spans="7:16" ht="18.75">
      <c r="G634" s="17"/>
      <c r="H634" s="29"/>
      <c r="I634" s="29"/>
      <c r="O634" s="2"/>
      <c r="P634" s="2"/>
    </row>
    <row r="635" spans="7:16" ht="18.75">
      <c r="G635" s="17"/>
      <c r="H635" s="29"/>
      <c r="I635" s="29"/>
      <c r="O635" s="2"/>
      <c r="P635" s="2"/>
    </row>
    <row r="636" spans="7:16" ht="18.75">
      <c r="G636" s="17"/>
      <c r="H636" s="29"/>
      <c r="I636" s="29"/>
      <c r="O636" s="2"/>
      <c r="P636" s="2"/>
    </row>
    <row r="637" spans="7:16" ht="18.75">
      <c r="G637" s="17"/>
      <c r="H637" s="29"/>
      <c r="I637" s="29"/>
      <c r="O637" s="2"/>
      <c r="P637" s="2"/>
    </row>
    <row r="638" spans="7:16" ht="18.75">
      <c r="G638" s="17"/>
      <c r="H638" s="29"/>
      <c r="I638" s="29"/>
      <c r="O638" s="2"/>
      <c r="P638" s="2"/>
    </row>
    <row r="639" spans="7:16" ht="18.75">
      <c r="G639" s="17"/>
      <c r="H639" s="29"/>
      <c r="I639" s="29"/>
      <c r="O639" s="2"/>
      <c r="P639" s="2"/>
    </row>
    <row r="640" spans="7:16" ht="18.75">
      <c r="G640" s="17"/>
      <c r="H640" s="29"/>
      <c r="I640" s="29"/>
      <c r="O640" s="2"/>
      <c r="P640" s="2"/>
    </row>
    <row r="641" spans="7:16" ht="18.75">
      <c r="G641" s="17"/>
      <c r="H641" s="29"/>
      <c r="I641" s="29"/>
      <c r="O641" s="2"/>
      <c r="P641" s="2"/>
    </row>
    <row r="642" spans="7:16" ht="18.75">
      <c r="G642" s="17"/>
      <c r="H642" s="29"/>
      <c r="I642" s="29"/>
      <c r="O642" s="2"/>
      <c r="P642" s="2"/>
    </row>
    <row r="643" spans="7:16" ht="18.75">
      <c r="G643" s="17"/>
      <c r="H643" s="29"/>
      <c r="I643" s="29"/>
      <c r="O643" s="2"/>
      <c r="P643" s="2"/>
    </row>
    <row r="644" spans="7:16" ht="18.75">
      <c r="G644" s="17"/>
      <c r="H644" s="29"/>
      <c r="I644" s="29"/>
      <c r="O644" s="2"/>
      <c r="P644" s="2"/>
    </row>
    <row r="645" spans="7:16" ht="18.75">
      <c r="G645" s="17"/>
      <c r="H645" s="29"/>
      <c r="I645" s="29"/>
      <c r="O645" s="2"/>
      <c r="P645" s="2"/>
    </row>
    <row r="646" spans="7:16" ht="18.75">
      <c r="G646" s="17"/>
      <c r="H646" s="29"/>
      <c r="I646" s="29"/>
      <c r="O646" s="2"/>
      <c r="P646" s="2"/>
    </row>
    <row r="647" spans="7:16" ht="18.75">
      <c r="G647" s="17"/>
      <c r="H647" s="29"/>
      <c r="I647" s="29"/>
      <c r="O647" s="2"/>
      <c r="P647" s="2"/>
    </row>
    <row r="648" spans="7:16" ht="18.75">
      <c r="G648" s="17"/>
      <c r="H648" s="29"/>
      <c r="I648" s="29"/>
      <c r="O648" s="2"/>
      <c r="P648" s="2"/>
    </row>
    <row r="649" spans="7:16" ht="18.75">
      <c r="G649" s="17"/>
      <c r="H649" s="29"/>
      <c r="I649" s="29"/>
      <c r="O649" s="2"/>
      <c r="P649" s="2"/>
    </row>
    <row r="650" spans="7:16" ht="18.75">
      <c r="G650" s="17"/>
      <c r="H650" s="29"/>
      <c r="I650" s="29"/>
      <c r="O650" s="2"/>
      <c r="P650" s="2"/>
    </row>
    <row r="651" spans="7:16" ht="18.75">
      <c r="G651" s="17"/>
      <c r="H651" s="29"/>
      <c r="I651" s="29"/>
      <c r="O651" s="2"/>
      <c r="P651" s="2"/>
    </row>
    <row r="652" spans="7:16" ht="18.75">
      <c r="G652" s="17"/>
      <c r="H652" s="29"/>
      <c r="I652" s="29"/>
      <c r="O652" s="2"/>
      <c r="P652" s="2"/>
    </row>
    <row r="653" spans="7:16" ht="18.75">
      <c r="G653" s="17"/>
      <c r="H653" s="29"/>
      <c r="I653" s="29"/>
      <c r="O653" s="2"/>
      <c r="P653" s="2"/>
    </row>
    <row r="654" spans="7:16" ht="18.75">
      <c r="G654" s="17"/>
      <c r="H654" s="29"/>
      <c r="I654" s="29"/>
      <c r="O654" s="2"/>
      <c r="P654" s="2"/>
    </row>
    <row r="655" spans="7:16" ht="18.75">
      <c r="G655" s="17"/>
      <c r="H655" s="29"/>
      <c r="I655" s="29"/>
      <c r="O655" s="2"/>
      <c r="P655" s="2"/>
    </row>
    <row r="656" spans="7:16" ht="18.75">
      <c r="G656" s="17"/>
      <c r="H656" s="29"/>
      <c r="I656" s="29"/>
      <c r="O656" s="2"/>
      <c r="P656" s="2"/>
    </row>
    <row r="657" spans="7:16" ht="18.75">
      <c r="G657" s="17"/>
      <c r="H657" s="29"/>
      <c r="I657" s="29"/>
      <c r="O657" s="2"/>
      <c r="P657" s="2"/>
    </row>
    <row r="658" spans="7:16" ht="18.75">
      <c r="G658" s="17"/>
      <c r="H658" s="29"/>
      <c r="I658" s="29"/>
      <c r="O658" s="2"/>
      <c r="P658" s="2"/>
    </row>
    <row r="659" spans="7:16" ht="18.75">
      <c r="G659" s="17"/>
      <c r="H659" s="29"/>
      <c r="I659" s="29"/>
      <c r="O659" s="2"/>
      <c r="P659" s="2"/>
    </row>
    <row r="660" spans="7:16" ht="18.75">
      <c r="G660" s="17"/>
      <c r="H660" s="29"/>
      <c r="I660" s="29"/>
      <c r="O660" s="2"/>
      <c r="P660" s="2"/>
    </row>
    <row r="661" spans="7:16" ht="18.75">
      <c r="G661" s="17"/>
      <c r="H661" s="29"/>
      <c r="I661" s="29"/>
      <c r="O661" s="2"/>
      <c r="P661" s="2"/>
    </row>
    <row r="662" spans="7:16" ht="18.75">
      <c r="G662" s="17"/>
      <c r="H662" s="29"/>
      <c r="I662" s="29"/>
      <c r="O662" s="2"/>
      <c r="P662" s="2"/>
    </row>
    <row r="663" spans="7:16" ht="18.75">
      <c r="G663" s="17"/>
      <c r="H663" s="29"/>
      <c r="I663" s="29"/>
      <c r="O663" s="2"/>
      <c r="P663" s="2"/>
    </row>
    <row r="664" spans="7:16" ht="18.75">
      <c r="G664" s="17"/>
      <c r="H664" s="29"/>
      <c r="I664" s="29"/>
      <c r="O664" s="2"/>
      <c r="P664" s="2"/>
    </row>
    <row r="665" spans="7:16" ht="18.75">
      <c r="G665" s="17"/>
      <c r="H665" s="29"/>
      <c r="I665" s="29"/>
      <c r="O665" s="2"/>
      <c r="P665" s="2"/>
    </row>
    <row r="666" spans="7:16" ht="18.75">
      <c r="G666" s="17"/>
      <c r="H666" s="29"/>
      <c r="I666" s="29"/>
      <c r="O666" s="2"/>
      <c r="P666" s="2"/>
    </row>
    <row r="667" spans="7:16" ht="18.75">
      <c r="G667" s="17"/>
      <c r="H667" s="29"/>
      <c r="I667" s="29"/>
      <c r="O667" s="2"/>
      <c r="P667" s="2"/>
    </row>
    <row r="668" spans="7:16" ht="18.75">
      <c r="G668" s="17"/>
      <c r="H668" s="29"/>
      <c r="I668" s="29"/>
      <c r="O668" s="2"/>
      <c r="P668" s="2"/>
    </row>
    <row r="669" spans="7:16" ht="18.75">
      <c r="G669" s="17"/>
      <c r="H669" s="29"/>
      <c r="I669" s="29"/>
      <c r="O669" s="2"/>
      <c r="P669" s="2"/>
    </row>
    <row r="670" spans="7:16" ht="18.75">
      <c r="G670" s="17"/>
      <c r="H670" s="29"/>
      <c r="I670" s="29"/>
      <c r="O670" s="2"/>
      <c r="P670" s="2"/>
    </row>
    <row r="671" spans="7:16" ht="18.75">
      <c r="G671" s="17"/>
      <c r="H671" s="29"/>
      <c r="I671" s="29"/>
      <c r="O671" s="2"/>
      <c r="P671" s="2"/>
    </row>
    <row r="672" spans="7:16" ht="18.75">
      <c r="G672" s="17"/>
      <c r="H672" s="29"/>
      <c r="I672" s="29"/>
      <c r="O672" s="2"/>
      <c r="P672" s="2"/>
    </row>
    <row r="673" spans="7:16" ht="18.75">
      <c r="G673" s="17"/>
      <c r="H673" s="29"/>
      <c r="I673" s="29"/>
      <c r="O673" s="2"/>
      <c r="P673" s="2"/>
    </row>
    <row r="674" spans="7:16" ht="18.75">
      <c r="G674" s="17"/>
      <c r="H674" s="29"/>
      <c r="I674" s="29"/>
      <c r="O674" s="2"/>
      <c r="P674" s="2"/>
    </row>
    <row r="675" spans="7:16" ht="18.75">
      <c r="G675" s="17"/>
      <c r="H675" s="29"/>
      <c r="I675" s="29"/>
      <c r="O675" s="2"/>
      <c r="P675" s="2"/>
    </row>
    <row r="676" spans="7:16" ht="18.75">
      <c r="G676" s="17"/>
      <c r="H676" s="29"/>
      <c r="I676" s="29"/>
      <c r="O676" s="2"/>
      <c r="P676" s="2"/>
    </row>
    <row r="677" spans="7:16" ht="18.75">
      <c r="G677" s="17"/>
      <c r="H677" s="29"/>
      <c r="I677" s="29"/>
      <c r="O677" s="2"/>
      <c r="P677" s="2"/>
    </row>
    <row r="678" spans="7:16" ht="18.75">
      <c r="G678" s="17"/>
      <c r="H678" s="29"/>
      <c r="I678" s="29"/>
      <c r="O678" s="2"/>
      <c r="P678" s="2"/>
    </row>
    <row r="679" spans="7:16" ht="18.75">
      <c r="G679" s="17"/>
      <c r="H679" s="29"/>
      <c r="I679" s="29"/>
      <c r="O679" s="2"/>
      <c r="P679" s="2"/>
    </row>
    <row r="680" spans="7:16" ht="18.75">
      <c r="G680" s="17"/>
      <c r="H680" s="29"/>
      <c r="I680" s="29"/>
      <c r="O680" s="2"/>
      <c r="P680" s="2"/>
    </row>
    <row r="681" spans="7:16" ht="18.75">
      <c r="G681" s="17"/>
      <c r="H681" s="29"/>
      <c r="I681" s="29"/>
      <c r="O681" s="2"/>
      <c r="P681" s="2"/>
    </row>
    <row r="682" spans="7:16" ht="18.75">
      <c r="G682" s="17"/>
      <c r="H682" s="29"/>
      <c r="I682" s="29"/>
      <c r="O682" s="2"/>
      <c r="P682" s="2"/>
    </row>
    <row r="683" spans="7:16" ht="18.75">
      <c r="G683" s="17"/>
      <c r="H683" s="29"/>
      <c r="I683" s="29"/>
      <c r="O683" s="2"/>
      <c r="P683" s="2"/>
    </row>
    <row r="684" spans="7:16" ht="18.75">
      <c r="G684" s="17"/>
      <c r="H684" s="29"/>
      <c r="I684" s="29"/>
      <c r="O684" s="2"/>
      <c r="P684" s="2"/>
    </row>
    <row r="685" spans="7:16" ht="18.75">
      <c r="G685" s="17"/>
      <c r="H685" s="29"/>
      <c r="I685" s="29"/>
      <c r="O685" s="2"/>
      <c r="P685" s="2"/>
    </row>
    <row r="686" spans="7:16" ht="18.75">
      <c r="G686" s="17"/>
      <c r="H686" s="29"/>
      <c r="I686" s="29"/>
      <c r="O686" s="2"/>
      <c r="P686" s="2"/>
    </row>
    <row r="687" spans="7:16" ht="18.75">
      <c r="G687" s="17"/>
      <c r="H687" s="29"/>
      <c r="I687" s="29"/>
      <c r="O687" s="2"/>
      <c r="P687" s="2"/>
    </row>
    <row r="688" spans="7:16" ht="18.75">
      <c r="G688" s="17"/>
      <c r="H688" s="29"/>
      <c r="I688" s="29"/>
      <c r="O688" s="2"/>
      <c r="P688" s="2"/>
    </row>
    <row r="689" spans="7:16" ht="18.75">
      <c r="G689" s="17"/>
      <c r="H689" s="29"/>
      <c r="I689" s="29"/>
      <c r="O689" s="2"/>
      <c r="P689" s="2"/>
    </row>
    <row r="690" spans="7:16" ht="18.75">
      <c r="G690" s="17"/>
      <c r="H690" s="29"/>
      <c r="I690" s="29"/>
      <c r="O690" s="2"/>
      <c r="P690" s="2"/>
    </row>
    <row r="691" spans="7:16" ht="18.75">
      <c r="G691" s="17"/>
      <c r="H691" s="29"/>
      <c r="I691" s="29"/>
      <c r="O691" s="2"/>
      <c r="P691" s="2"/>
    </row>
    <row r="692" spans="7:16" ht="18.75">
      <c r="G692" s="17"/>
      <c r="H692" s="29"/>
      <c r="I692" s="29"/>
      <c r="O692" s="2"/>
      <c r="P692" s="2"/>
    </row>
    <row r="693" spans="7:16" ht="18.75">
      <c r="G693" s="17"/>
      <c r="H693" s="29"/>
      <c r="I693" s="29"/>
      <c r="O693" s="2"/>
      <c r="P693" s="2"/>
    </row>
    <row r="694" spans="7:16" ht="18.75">
      <c r="G694" s="17"/>
      <c r="H694" s="29"/>
      <c r="I694" s="29"/>
      <c r="O694" s="2"/>
      <c r="P694" s="2"/>
    </row>
    <row r="695" spans="7:16" ht="18.75">
      <c r="G695" s="17"/>
      <c r="H695" s="29"/>
      <c r="I695" s="29"/>
      <c r="O695" s="2"/>
      <c r="P695" s="2"/>
    </row>
    <row r="696" spans="7:16" ht="18.75">
      <c r="G696" s="17"/>
      <c r="H696" s="29"/>
      <c r="I696" s="29"/>
      <c r="O696" s="2"/>
      <c r="P696" s="2"/>
    </row>
    <row r="697" spans="7:16" ht="18.75">
      <c r="G697" s="17"/>
      <c r="H697" s="29"/>
      <c r="I697" s="29"/>
      <c r="O697" s="2"/>
      <c r="P697" s="2"/>
    </row>
    <row r="698" spans="7:16" ht="18.75">
      <c r="G698" s="17"/>
      <c r="H698" s="29"/>
      <c r="I698" s="29"/>
      <c r="O698" s="2"/>
      <c r="P698" s="2"/>
    </row>
    <row r="699" spans="7:16" ht="18.75">
      <c r="G699" s="17"/>
      <c r="H699" s="29"/>
      <c r="I699" s="29"/>
      <c r="O699" s="2"/>
      <c r="P699" s="2"/>
    </row>
    <row r="700" spans="7:16" ht="18.75">
      <c r="G700" s="17"/>
      <c r="H700" s="29"/>
      <c r="I700" s="29"/>
      <c r="O700" s="2"/>
      <c r="P700" s="2"/>
    </row>
    <row r="701" spans="7:16" ht="18.75">
      <c r="G701" s="17"/>
      <c r="H701" s="29"/>
      <c r="I701" s="29"/>
      <c r="O701" s="2"/>
      <c r="P701" s="2"/>
    </row>
    <row r="702" spans="7:16" ht="18.75">
      <c r="G702" s="17"/>
      <c r="H702" s="29"/>
      <c r="I702" s="29"/>
      <c r="O702" s="2"/>
      <c r="P702" s="2"/>
    </row>
    <row r="703" spans="7:16" ht="18.75">
      <c r="G703" s="17"/>
      <c r="H703" s="29"/>
      <c r="I703" s="29"/>
      <c r="O703" s="2"/>
      <c r="P703" s="2"/>
    </row>
    <row r="704" spans="7:16" ht="18.75">
      <c r="G704" s="17"/>
      <c r="H704" s="29"/>
      <c r="I704" s="29"/>
      <c r="O704" s="2"/>
      <c r="P704" s="2"/>
    </row>
    <row r="705" spans="7:16" ht="18.75">
      <c r="G705" s="17"/>
      <c r="H705" s="29"/>
      <c r="I705" s="29"/>
      <c r="O705" s="2"/>
      <c r="P705" s="2"/>
    </row>
    <row r="706" spans="7:16" ht="18.75">
      <c r="G706" s="17"/>
      <c r="H706" s="29"/>
      <c r="I706" s="29"/>
      <c r="O706" s="2"/>
      <c r="P706" s="2"/>
    </row>
    <row r="707" spans="7:16" ht="18.75">
      <c r="G707" s="17"/>
      <c r="H707" s="29"/>
      <c r="I707" s="29"/>
      <c r="O707" s="2"/>
      <c r="P707" s="2"/>
    </row>
    <row r="708" spans="8:16" ht="18.75">
      <c r="H708" s="29"/>
      <c r="O708" s="2"/>
      <c r="P708" s="2"/>
    </row>
    <row r="709" spans="8:16" ht="18.75">
      <c r="H709" s="29"/>
      <c r="O709" s="2"/>
      <c r="P709" s="2"/>
    </row>
    <row r="710" spans="8:16" ht="18.75">
      <c r="H710" s="29"/>
      <c r="O710" s="2"/>
      <c r="P710" s="2"/>
    </row>
    <row r="711" spans="15:16" ht="18.75">
      <c r="O711" s="2"/>
      <c r="P711" s="2"/>
    </row>
    <row r="712" spans="15:16" ht="18.75">
      <c r="O712" s="2"/>
      <c r="P712" s="2"/>
    </row>
    <row r="713" spans="15:16" ht="18.75">
      <c r="O713" s="2"/>
      <c r="P713" s="2"/>
    </row>
    <row r="714" spans="15:16" ht="18.75">
      <c r="O714" s="2"/>
      <c r="P714" s="2"/>
    </row>
    <row r="715" spans="15:16" ht="18.75">
      <c r="O715" s="2"/>
      <c r="P715" s="2"/>
    </row>
    <row r="716" spans="15:16" ht="18.75">
      <c r="O716" s="2"/>
      <c r="P716" s="2"/>
    </row>
    <row r="717" spans="15:16" ht="18.75">
      <c r="O717" s="2"/>
      <c r="P717" s="2"/>
    </row>
    <row r="718" spans="15:16" ht="18.75">
      <c r="O718" s="2"/>
      <c r="P718" s="2"/>
    </row>
    <row r="719" spans="15:16" ht="18.75">
      <c r="O719" s="2"/>
      <c r="P719" s="2"/>
    </row>
    <row r="720" spans="15:16" ht="18.75">
      <c r="O720" s="2"/>
      <c r="P720" s="2"/>
    </row>
    <row r="721" spans="15:16" ht="18.75">
      <c r="O721" s="2"/>
      <c r="P721" s="2"/>
    </row>
    <row r="722" spans="15:16" ht="18.75">
      <c r="O722" s="2"/>
      <c r="P722" s="2"/>
    </row>
    <row r="723" spans="15:16" ht="18.75">
      <c r="O723" s="2"/>
      <c r="P723" s="2"/>
    </row>
    <row r="724" spans="15:16" ht="18.75">
      <c r="O724" s="2"/>
      <c r="P724" s="2"/>
    </row>
    <row r="725" spans="15:16" ht="18.75">
      <c r="O725" s="2"/>
      <c r="P725" s="2"/>
    </row>
    <row r="726" spans="15:16" ht="18.75">
      <c r="O726" s="2"/>
      <c r="P726" s="2"/>
    </row>
    <row r="727" spans="15:16" ht="18.75">
      <c r="O727" s="2"/>
      <c r="P727" s="2"/>
    </row>
    <row r="728" spans="15:16" ht="18.75">
      <c r="O728" s="2"/>
      <c r="P728" s="2"/>
    </row>
    <row r="729" spans="15:16" ht="18.75">
      <c r="O729" s="2"/>
      <c r="P729" s="2"/>
    </row>
    <row r="730" spans="15:16" ht="18.75">
      <c r="O730" s="2"/>
      <c r="P730" s="2"/>
    </row>
    <row r="731" spans="15:16" ht="18.75">
      <c r="O731" s="2"/>
      <c r="P731" s="2"/>
    </row>
    <row r="732" spans="15:16" ht="18.75">
      <c r="O732" s="2"/>
      <c r="P732" s="2"/>
    </row>
    <row r="733" spans="15:16" ht="18.75">
      <c r="O733" s="2"/>
      <c r="P733" s="2"/>
    </row>
    <row r="734" spans="15:16" ht="18.75">
      <c r="O734" s="2"/>
      <c r="P734" s="2"/>
    </row>
    <row r="735" spans="15:16" ht="18.75">
      <c r="O735" s="2"/>
      <c r="P735" s="2"/>
    </row>
    <row r="736" spans="15:16" ht="18.75">
      <c r="O736" s="2"/>
      <c r="P736" s="2"/>
    </row>
    <row r="737" spans="15:16" ht="18.75">
      <c r="O737" s="2"/>
      <c r="P737" s="2"/>
    </row>
    <row r="738" spans="15:16" ht="18.75">
      <c r="O738" s="2"/>
      <c r="P738" s="2"/>
    </row>
  </sheetData>
  <sheetProtection/>
  <autoFilter ref="B9:I29"/>
  <mergeCells count="44">
    <mergeCell ref="K8:L8"/>
    <mergeCell ref="B3:I4"/>
    <mergeCell ref="B2:I2"/>
    <mergeCell ref="B8:F8"/>
    <mergeCell ref="D56:E56"/>
    <mergeCell ref="G56:H56"/>
    <mergeCell ref="G5:I5"/>
    <mergeCell ref="G6:I6"/>
    <mergeCell ref="B5:F6"/>
    <mergeCell ref="G7:H7"/>
    <mergeCell ref="G8:I8"/>
    <mergeCell ref="B7:F7"/>
    <mergeCell ref="B22:B23"/>
    <mergeCell ref="C22:C23"/>
    <mergeCell ref="D22:D23"/>
    <mergeCell ref="E22:E23"/>
    <mergeCell ref="F22:F23"/>
    <mergeCell ref="G22:G23"/>
    <mergeCell ref="H22:H23"/>
    <mergeCell ref="I22:I23"/>
    <mergeCell ref="H26:H27"/>
    <mergeCell ref="I26:I27"/>
    <mergeCell ref="B26:B27"/>
    <mergeCell ref="C26:C27"/>
    <mergeCell ref="D26:D27"/>
    <mergeCell ref="E26:E27"/>
    <mergeCell ref="F26:F27"/>
    <mergeCell ref="G26:G27"/>
    <mergeCell ref="B50:B51"/>
    <mergeCell ref="C50:C51"/>
    <mergeCell ref="D50:D51"/>
    <mergeCell ref="E50:E51"/>
    <mergeCell ref="F50:F51"/>
    <mergeCell ref="G50:G51"/>
    <mergeCell ref="H50:H51"/>
    <mergeCell ref="I50:I51"/>
    <mergeCell ref="B52:B53"/>
    <mergeCell ref="C52:C53"/>
    <mergeCell ref="D52:D53"/>
    <mergeCell ref="E52:E53"/>
    <mergeCell ref="F52:F53"/>
    <mergeCell ref="G52:G53"/>
    <mergeCell ref="H52:H53"/>
    <mergeCell ref="I52:I53"/>
  </mergeCells>
  <conditionalFormatting sqref="G9">
    <cfRule type="cellIs" priority="66" dxfId="26" operator="equal" stopIfTrue="1">
      <formula>0</formula>
    </cfRule>
  </conditionalFormatting>
  <conditionalFormatting sqref="I9">
    <cfRule type="cellIs" priority="65" dxfId="26" operator="equal" stopIfTrue="1">
      <formula>0</formula>
    </cfRule>
  </conditionalFormatting>
  <conditionalFormatting sqref="B18">
    <cfRule type="cellIs" priority="64" dxfId="26" operator="equal" stopIfTrue="1">
      <formula>0</formula>
    </cfRule>
  </conditionalFormatting>
  <conditionalFormatting sqref="H9">
    <cfRule type="cellIs" priority="20" dxfId="26" operator="equal" stopIfTrue="1">
      <formula>0</formula>
    </cfRule>
  </conditionalFormatting>
  <conditionalFormatting sqref="B29">
    <cfRule type="cellIs" priority="6" dxfId="26" operator="equal" stopIfTrue="1">
      <formula>0</formula>
    </cfRule>
  </conditionalFormatting>
  <conditionalFormatting sqref="B44">
    <cfRule type="cellIs" priority="3" dxfId="26" operator="equal" stopIfTrue="1">
      <formula>0</formula>
    </cfRule>
  </conditionalFormatting>
  <conditionalFormatting sqref="B48">
    <cfRule type="cellIs" priority="2" dxfId="26" operator="equal" stopIfTrue="1">
      <formula>0</formula>
    </cfRule>
  </conditionalFormatting>
  <conditionalFormatting sqref="B54">
    <cfRule type="cellIs" priority="1" dxfId="26" operator="equal" stopIfTrue="1">
      <formula>0</formula>
    </cfRule>
  </conditionalFormatting>
  <printOptions horizontalCentered="1"/>
  <pageMargins left="0.5905511811023623" right="0.5905511811023623" top="0.1968503937007874" bottom="0.3937007874015748" header="0.31496062992125984" footer="0.31496062992125984"/>
  <pageSetup fitToHeight="0" fitToWidth="1" horizontalDpi="600" verticalDpi="600" orientation="landscape" paperSize="9" scale="77" r:id="rId3"/>
  <headerFooter>
    <oddFooter>&amp;RPágina &amp;P de &amp;N</oddFooter>
  </headerFooter>
  <rowBreaks count="2" manualBreakCount="2">
    <brk id="24" min="1" max="8" man="1"/>
    <brk id="38" min="1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2"/>
  <sheetViews>
    <sheetView showGridLines="0" view="pageBreakPreview" zoomScale="55" zoomScaleNormal="80" zoomScaleSheetLayoutView="5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5" sqref="E55"/>
    </sheetView>
  </sheetViews>
  <sheetFormatPr defaultColWidth="9.140625" defaultRowHeight="15"/>
  <cols>
    <col min="1" max="1" width="1.8515625" style="1" customWidth="1"/>
    <col min="2" max="2" width="7.421875" style="34" customWidth="1"/>
    <col min="3" max="3" width="12.421875" style="34" customWidth="1"/>
    <col min="4" max="4" width="13.57421875" style="3" bestFit="1" customWidth="1"/>
    <col min="5" max="5" width="52.28125" style="4" customWidth="1"/>
    <col min="6" max="6" width="6.7109375" style="33" customWidth="1"/>
    <col min="7" max="7" width="15.8515625" style="54" customWidth="1"/>
    <col min="8" max="8" width="123.00390625" style="32" customWidth="1"/>
    <col min="9" max="9" width="11.57421875" style="1" bestFit="1" customWidth="1"/>
    <col min="10" max="10" width="15.28125" style="1" customWidth="1"/>
    <col min="11" max="11" width="24.57421875" style="1" customWidth="1"/>
    <col min="12" max="14" width="9.140625" style="1" customWidth="1"/>
    <col min="15" max="15" width="8.140625" style="1" customWidth="1"/>
    <col min="16" max="16384" width="9.140625" style="1" customWidth="1"/>
  </cols>
  <sheetData>
    <row r="1" spans="2:8" s="2" customFormat="1" ht="18.75">
      <c r="B1" s="40"/>
      <c r="C1" s="50"/>
      <c r="D1" s="3"/>
      <c r="E1" s="4"/>
      <c r="F1" s="33"/>
      <c r="G1" s="54"/>
      <c r="H1" s="32"/>
    </row>
    <row r="2" spans="2:8" s="2" customFormat="1" ht="57" customHeight="1">
      <c r="B2" s="311" t="s">
        <v>25</v>
      </c>
      <c r="C2" s="311"/>
      <c r="D2" s="311"/>
      <c r="E2" s="311"/>
      <c r="F2" s="311"/>
      <c r="G2" s="311"/>
      <c r="H2" s="311"/>
    </row>
    <row r="3" spans="2:8" s="2" customFormat="1" ht="16.5" customHeight="1">
      <c r="B3" s="302" t="s">
        <v>111</v>
      </c>
      <c r="C3" s="302"/>
      <c r="D3" s="302"/>
      <c r="E3" s="302"/>
      <c r="F3" s="302" t="s">
        <v>110</v>
      </c>
      <c r="G3" s="302"/>
      <c r="H3" s="302"/>
    </row>
    <row r="4" spans="2:8" s="2" customFormat="1" ht="12" customHeight="1">
      <c r="B4" s="303"/>
      <c r="C4" s="303"/>
      <c r="D4" s="303"/>
      <c r="E4" s="303"/>
      <c r="F4" s="303"/>
      <c r="G4" s="303"/>
      <c r="H4" s="303"/>
    </row>
    <row r="5" spans="2:8" s="2" customFormat="1" ht="11.25" customHeight="1">
      <c r="B5" s="304"/>
      <c r="C5" s="304"/>
      <c r="D5" s="304"/>
      <c r="E5" s="304"/>
      <c r="F5" s="304"/>
      <c r="G5" s="304"/>
      <c r="H5" s="304"/>
    </row>
    <row r="6" spans="2:8" s="2" customFormat="1" ht="36" customHeight="1">
      <c r="B6" s="312" t="s">
        <v>85</v>
      </c>
      <c r="C6" s="312"/>
      <c r="D6" s="312"/>
      <c r="E6" s="312"/>
      <c r="F6" s="291" t="s">
        <v>129</v>
      </c>
      <c r="G6" s="313"/>
      <c r="H6" s="313"/>
    </row>
    <row r="7" spans="2:8" s="2" customFormat="1" ht="19.5" customHeight="1">
      <c r="B7" s="305" t="s">
        <v>26</v>
      </c>
      <c r="C7" s="306"/>
      <c r="D7" s="306"/>
      <c r="E7" s="306"/>
      <c r="F7" s="306"/>
      <c r="G7" s="306"/>
      <c r="H7" s="307"/>
    </row>
    <row r="8" spans="2:8" s="2" customFormat="1" ht="6" customHeight="1">
      <c r="B8" s="308"/>
      <c r="C8" s="309"/>
      <c r="D8" s="309"/>
      <c r="E8" s="309"/>
      <c r="F8" s="309"/>
      <c r="G8" s="309"/>
      <c r="H8" s="310"/>
    </row>
    <row r="9" spans="1:8" s="56" customFormat="1" ht="15.75">
      <c r="A9" s="67"/>
      <c r="B9" s="113" t="s">
        <v>27</v>
      </c>
      <c r="C9" s="113" t="s">
        <v>28</v>
      </c>
      <c r="D9" s="113" t="s">
        <v>29</v>
      </c>
      <c r="E9" s="113" t="s">
        <v>30</v>
      </c>
      <c r="F9" s="113" t="s">
        <v>31</v>
      </c>
      <c r="G9" s="114" t="s">
        <v>32</v>
      </c>
      <c r="H9" s="114" t="s">
        <v>33</v>
      </c>
    </row>
    <row r="10" spans="1:8" s="56" customFormat="1" ht="15.75">
      <c r="A10" s="67"/>
      <c r="B10" s="91">
        <v>1</v>
      </c>
      <c r="C10" s="91"/>
      <c r="D10" s="92"/>
      <c r="E10" s="93" t="s">
        <v>105</v>
      </c>
      <c r="F10" s="92"/>
      <c r="G10" s="92"/>
      <c r="H10" s="93"/>
    </row>
    <row r="11" spans="1:9" s="56" customFormat="1" ht="90" customHeight="1">
      <c r="A11" s="67"/>
      <c r="B11" s="94" t="s">
        <v>6</v>
      </c>
      <c r="C11" s="202" t="s">
        <v>24</v>
      </c>
      <c r="D11" s="95">
        <v>41500</v>
      </c>
      <c r="E11" s="96" t="s">
        <v>62</v>
      </c>
      <c r="F11" s="97" t="s">
        <v>10</v>
      </c>
      <c r="G11" s="204">
        <f>ROUND(2*4*2,2)</f>
        <v>16</v>
      </c>
      <c r="H11" s="115" t="s">
        <v>113</v>
      </c>
      <c r="I11" s="86"/>
    </row>
    <row r="12" spans="1:9" s="56" customFormat="1" ht="60" customHeight="1">
      <c r="A12" s="67"/>
      <c r="B12" s="94" t="s">
        <v>13</v>
      </c>
      <c r="C12" s="202" t="s">
        <v>24</v>
      </c>
      <c r="D12" s="95">
        <v>41579</v>
      </c>
      <c r="E12" s="96" t="s">
        <v>74</v>
      </c>
      <c r="F12" s="97" t="s">
        <v>75</v>
      </c>
      <c r="G12" s="204">
        <v>10</v>
      </c>
      <c r="H12" s="116" t="s">
        <v>88</v>
      </c>
      <c r="I12" s="86"/>
    </row>
    <row r="13" spans="1:9" s="56" customFormat="1" ht="60" customHeight="1">
      <c r="A13" s="67"/>
      <c r="B13" s="94" t="s">
        <v>14</v>
      </c>
      <c r="C13" s="202" t="s">
        <v>24</v>
      </c>
      <c r="D13" s="95">
        <v>41578</v>
      </c>
      <c r="E13" s="96" t="s">
        <v>89</v>
      </c>
      <c r="F13" s="97" t="s">
        <v>75</v>
      </c>
      <c r="G13" s="204">
        <v>10</v>
      </c>
      <c r="H13" s="116" t="s">
        <v>88</v>
      </c>
      <c r="I13" s="86"/>
    </row>
    <row r="14" spans="1:10" s="56" customFormat="1" ht="58.5">
      <c r="A14" s="67"/>
      <c r="B14" s="94" t="s">
        <v>15</v>
      </c>
      <c r="C14" s="202" t="s">
        <v>24</v>
      </c>
      <c r="D14" s="95">
        <v>41497</v>
      </c>
      <c r="E14" s="96" t="s">
        <v>76</v>
      </c>
      <c r="F14" s="97" t="s">
        <v>77</v>
      </c>
      <c r="G14" s="204">
        <v>2</v>
      </c>
      <c r="H14" s="116" t="s">
        <v>140</v>
      </c>
      <c r="I14" s="86"/>
      <c r="J14" s="56" t="s">
        <v>137</v>
      </c>
    </row>
    <row r="15" spans="1:9" s="56" customFormat="1" ht="60" customHeight="1">
      <c r="A15" s="67"/>
      <c r="B15" s="94" t="s">
        <v>16</v>
      </c>
      <c r="C15" s="202" t="s">
        <v>24</v>
      </c>
      <c r="D15" s="95">
        <v>41501</v>
      </c>
      <c r="E15" s="117" t="s">
        <v>73</v>
      </c>
      <c r="F15" s="97" t="s">
        <v>0</v>
      </c>
      <c r="G15" s="204">
        <v>20</v>
      </c>
      <c r="H15" s="116" t="s">
        <v>86</v>
      </c>
      <c r="I15" s="86"/>
    </row>
    <row r="16" spans="1:8" s="56" customFormat="1" ht="60" customHeight="1">
      <c r="A16" s="67"/>
      <c r="B16" s="94" t="s">
        <v>17</v>
      </c>
      <c r="C16" s="202" t="s">
        <v>24</v>
      </c>
      <c r="D16" s="95">
        <v>41503</v>
      </c>
      <c r="E16" s="96" t="s">
        <v>63</v>
      </c>
      <c r="F16" s="97" t="s">
        <v>0</v>
      </c>
      <c r="G16" s="204">
        <v>20</v>
      </c>
      <c r="H16" s="116" t="s">
        <v>86</v>
      </c>
    </row>
    <row r="17" spans="1:8" s="56" customFormat="1" ht="60" customHeight="1">
      <c r="A17" s="67"/>
      <c r="B17" s="94" t="s">
        <v>112</v>
      </c>
      <c r="C17" s="202" t="s">
        <v>24</v>
      </c>
      <c r="D17" s="95">
        <v>41499</v>
      </c>
      <c r="E17" s="96" t="s">
        <v>72</v>
      </c>
      <c r="F17" s="97" t="s">
        <v>0</v>
      </c>
      <c r="G17" s="204">
        <v>15</v>
      </c>
      <c r="H17" s="116" t="s">
        <v>87</v>
      </c>
    </row>
    <row r="18" spans="1:10" s="56" customFormat="1" ht="15" customHeight="1">
      <c r="A18" s="67"/>
      <c r="B18" s="193"/>
      <c r="C18" s="192"/>
      <c r="D18" s="192"/>
      <c r="E18" s="194"/>
      <c r="F18" s="192"/>
      <c r="G18" s="192"/>
      <c r="H18" s="195"/>
      <c r="I18" s="57"/>
      <c r="J18" s="58"/>
    </row>
    <row r="19" spans="1:10" s="59" customFormat="1" ht="15.75">
      <c r="A19" s="68"/>
      <c r="B19" s="91">
        <v>2</v>
      </c>
      <c r="C19" s="91"/>
      <c r="D19" s="92"/>
      <c r="E19" s="93" t="s">
        <v>35</v>
      </c>
      <c r="F19" s="92"/>
      <c r="G19" s="92"/>
      <c r="H19" s="93"/>
      <c r="I19" s="61"/>
      <c r="J19" s="60"/>
    </row>
    <row r="20" spans="1:10" s="191" customFormat="1" ht="43.5">
      <c r="A20" s="188"/>
      <c r="B20" s="187" t="s">
        <v>9</v>
      </c>
      <c r="C20" s="187" t="s">
        <v>24</v>
      </c>
      <c r="D20" s="185">
        <v>40106</v>
      </c>
      <c r="E20" s="118" t="s">
        <v>100</v>
      </c>
      <c r="F20" s="185" t="s">
        <v>11</v>
      </c>
      <c r="G20" s="186">
        <f>ROUND(13630.2*0.33,2)</f>
        <v>4497.97</v>
      </c>
      <c r="H20" s="197" t="s">
        <v>109</v>
      </c>
      <c r="I20" s="189"/>
      <c r="J20" s="190"/>
    </row>
    <row r="21" spans="1:10" s="191" customFormat="1" ht="43.5">
      <c r="A21" s="188"/>
      <c r="B21" s="187" t="s">
        <v>18</v>
      </c>
      <c r="C21" s="187" t="s">
        <v>24</v>
      </c>
      <c r="D21" s="185">
        <v>43335</v>
      </c>
      <c r="E21" s="118" t="s">
        <v>98</v>
      </c>
      <c r="F21" s="185" t="s">
        <v>11</v>
      </c>
      <c r="G21" s="186">
        <f>ROUND(13630.2*0.33,2)</f>
        <v>4497.97</v>
      </c>
      <c r="H21" s="197" t="s">
        <v>109</v>
      </c>
      <c r="I21" s="189"/>
      <c r="J21" s="190"/>
    </row>
    <row r="22" spans="1:18" s="59" customFormat="1" ht="389.25" customHeight="1">
      <c r="A22" s="68"/>
      <c r="B22" s="261" t="s">
        <v>64</v>
      </c>
      <c r="C22" s="261" t="s">
        <v>24</v>
      </c>
      <c r="D22" s="261">
        <v>40754</v>
      </c>
      <c r="E22" s="267" t="s">
        <v>23</v>
      </c>
      <c r="F22" s="261" t="s">
        <v>10</v>
      </c>
      <c r="G22" s="261">
        <f>ROUND(1969.09+1818+1194.79+949.47+6464.72+1234.13+973.76,2)</f>
        <v>14603.96</v>
      </c>
      <c r="H22" s="121" t="s">
        <v>142</v>
      </c>
      <c r="I22" s="61"/>
      <c r="J22" s="60"/>
      <c r="R22" s="261"/>
    </row>
    <row r="23" spans="1:18" s="59" customFormat="1" ht="372" customHeight="1">
      <c r="A23" s="68"/>
      <c r="B23" s="262"/>
      <c r="C23" s="262"/>
      <c r="D23" s="262"/>
      <c r="E23" s="268"/>
      <c r="F23" s="262"/>
      <c r="G23" s="262"/>
      <c r="H23" s="123" t="s">
        <v>139</v>
      </c>
      <c r="I23" s="61"/>
      <c r="J23" s="60">
        <f>30.48+289.52+164.32+469.48+19.96</f>
        <v>973.76</v>
      </c>
      <c r="K23" s="122">
        <f>G22+G28</f>
        <v>18188.78</v>
      </c>
      <c r="R23" s="262"/>
    </row>
    <row r="24" spans="1:11" s="59" customFormat="1" ht="336.75" customHeight="1">
      <c r="A24" s="68"/>
      <c r="B24" s="94" t="s">
        <v>65</v>
      </c>
      <c r="C24" s="202" t="s">
        <v>24</v>
      </c>
      <c r="D24" s="203">
        <v>43018</v>
      </c>
      <c r="E24" s="118" t="s">
        <v>69</v>
      </c>
      <c r="F24" s="97" t="s">
        <v>0</v>
      </c>
      <c r="G24" s="204">
        <f>ROUND(496.39+255.35+335.4+306.59+1712.76+275.73,2)</f>
        <v>3382.22</v>
      </c>
      <c r="H24" s="199" t="s">
        <v>141</v>
      </c>
      <c r="I24" s="87"/>
      <c r="J24" s="60"/>
      <c r="K24" s="59">
        <f>18.33+43.07+12.95+9.34+39.83+3.92+10+42.62+21.51+15.9+43.81+4.1+10.35</f>
        <v>275.73</v>
      </c>
    </row>
    <row r="25" spans="1:10" s="59" customFormat="1" ht="192">
      <c r="A25" s="68"/>
      <c r="B25" s="94" t="s">
        <v>79</v>
      </c>
      <c r="C25" s="202" t="s">
        <v>24</v>
      </c>
      <c r="D25" s="203">
        <v>42483</v>
      </c>
      <c r="E25" s="118" t="s">
        <v>95</v>
      </c>
      <c r="F25" s="97" t="s">
        <v>11</v>
      </c>
      <c r="G25" s="204">
        <f>ROUND(13630.2*0.2,2)</f>
        <v>2726.04</v>
      </c>
      <c r="H25" s="120" t="s">
        <v>138</v>
      </c>
      <c r="I25" s="87"/>
      <c r="J25" s="60"/>
    </row>
    <row r="26" spans="1:10" s="59" customFormat="1" ht="389.25">
      <c r="A26" s="68"/>
      <c r="B26" s="94" t="s">
        <v>96</v>
      </c>
      <c r="C26" s="202" t="s">
        <v>24</v>
      </c>
      <c r="D26" s="203">
        <v>42499</v>
      </c>
      <c r="E26" s="198" t="s">
        <v>70</v>
      </c>
      <c r="F26" s="97" t="s">
        <v>10</v>
      </c>
      <c r="G26" s="204">
        <f>ROUND(1750.88+1705.91+1057.66+818.75+5841.89+1179.76+903.16,2)</f>
        <v>13258.01</v>
      </c>
      <c r="H26" s="199" t="s">
        <v>143</v>
      </c>
      <c r="I26" s="61"/>
      <c r="J26" s="60"/>
    </row>
    <row r="27" spans="1:10" s="59" customFormat="1" ht="360">
      <c r="A27" s="68"/>
      <c r="B27" s="200"/>
      <c r="C27" s="202"/>
      <c r="D27" s="203"/>
      <c r="E27" s="198"/>
      <c r="F27" s="96"/>
      <c r="G27" s="204"/>
      <c r="H27" s="199" t="s">
        <v>114</v>
      </c>
      <c r="I27" s="61"/>
      <c r="J27" s="60"/>
    </row>
    <row r="28" spans="1:10" s="59" customFormat="1" ht="408.75">
      <c r="A28" s="68"/>
      <c r="B28" s="273" t="s">
        <v>99</v>
      </c>
      <c r="C28" s="273" t="s">
        <v>24</v>
      </c>
      <c r="D28" s="297">
        <v>41240</v>
      </c>
      <c r="E28" s="298" t="s">
        <v>71</v>
      </c>
      <c r="F28" s="297" t="s">
        <v>10</v>
      </c>
      <c r="G28" s="299">
        <f>ROUND(388.35+70.16+82.32+74.85+27.28+71.82+73.86+55.18+49.53+59.06+55.32+177.66+140.58+160.74+69.76+46.86+29.38+77.99+66.93+178.61+12.23+577.51+76.74+256.32+164.97+171.25+41.63+39.07+35.22+97.18+5.96+15.15+31.97+35.67+67.71,2)</f>
        <v>3584.82</v>
      </c>
      <c r="H28" s="229" t="s">
        <v>239</v>
      </c>
      <c r="I28" s="61"/>
      <c r="J28" s="60"/>
    </row>
    <row r="29" spans="1:10" s="59" customFormat="1" ht="308.25">
      <c r="A29" s="68"/>
      <c r="B29" s="273"/>
      <c r="C29" s="273"/>
      <c r="D29" s="297"/>
      <c r="E29" s="298"/>
      <c r="F29" s="297"/>
      <c r="G29" s="299"/>
      <c r="H29" s="229" t="s">
        <v>238</v>
      </c>
      <c r="I29" s="61"/>
      <c r="J29" s="60"/>
    </row>
    <row r="30" spans="1:10" s="56" customFormat="1" ht="15" customHeight="1">
      <c r="A30" s="67"/>
      <c r="B30" s="193"/>
      <c r="C30" s="192"/>
      <c r="D30" s="192"/>
      <c r="E30" s="194"/>
      <c r="F30" s="192"/>
      <c r="G30" s="192"/>
      <c r="H30" s="195"/>
      <c r="I30" s="57"/>
      <c r="J30" s="58"/>
    </row>
    <row r="31" spans="1:10" s="59" customFormat="1" ht="15.75">
      <c r="A31" s="68"/>
      <c r="B31" s="91">
        <v>3</v>
      </c>
      <c r="C31" s="91"/>
      <c r="D31" s="92"/>
      <c r="E31" s="93" t="s">
        <v>42</v>
      </c>
      <c r="F31" s="92"/>
      <c r="G31" s="92"/>
      <c r="H31" s="93"/>
      <c r="I31" s="61"/>
      <c r="J31" s="60"/>
    </row>
    <row r="32" spans="1:10" s="59" customFormat="1" ht="326.25">
      <c r="A32" s="68"/>
      <c r="B32" s="94" t="s">
        <v>7</v>
      </c>
      <c r="C32" s="202" t="s">
        <v>24</v>
      </c>
      <c r="D32" s="203">
        <v>40358</v>
      </c>
      <c r="E32" s="118" t="s">
        <v>60</v>
      </c>
      <c r="F32" s="97" t="s">
        <v>11</v>
      </c>
      <c r="G32" s="204">
        <f>ROUND((487.19+249.04+305.67+281.85+1402.37+130.94)*0.1*0.3,2)</f>
        <v>85.71</v>
      </c>
      <c r="H32" s="199" t="s">
        <v>236</v>
      </c>
      <c r="I32" s="61"/>
      <c r="J32" s="60"/>
    </row>
    <row r="33" spans="1:10" s="59" customFormat="1" ht="222">
      <c r="A33" s="68"/>
      <c r="B33" s="94" t="s">
        <v>8</v>
      </c>
      <c r="C33" s="202" t="s">
        <v>24</v>
      </c>
      <c r="D33" s="203">
        <v>42751</v>
      </c>
      <c r="E33" s="118" t="s">
        <v>57</v>
      </c>
      <c r="F33" s="97" t="s">
        <v>0</v>
      </c>
      <c r="G33" s="204">
        <f>ROUND(32.6+22.66+17.73+20.32+101.97,2)</f>
        <v>195.28</v>
      </c>
      <c r="H33" s="199" t="s">
        <v>237</v>
      </c>
      <c r="I33" s="61"/>
      <c r="J33" s="60"/>
    </row>
    <row r="34" spans="1:10" s="59" customFormat="1" ht="207">
      <c r="A34" s="68"/>
      <c r="B34" s="94" t="s">
        <v>19</v>
      </c>
      <c r="C34" s="202" t="s">
        <v>24</v>
      </c>
      <c r="D34" s="203">
        <v>41173</v>
      </c>
      <c r="E34" s="118" t="s">
        <v>58</v>
      </c>
      <c r="F34" s="97" t="s">
        <v>0</v>
      </c>
      <c r="G34" s="204">
        <f>ROUND(32.6+22.66+17.73+20.32+101.97,2)</f>
        <v>195.28</v>
      </c>
      <c r="H34" s="199" t="s">
        <v>94</v>
      </c>
      <c r="I34" s="61">
        <v>17.62</v>
      </c>
      <c r="J34" s="60"/>
    </row>
    <row r="35" spans="1:10" s="59" customFormat="1" ht="246">
      <c r="A35" s="68"/>
      <c r="B35" s="200" t="s">
        <v>20</v>
      </c>
      <c r="C35" s="202" t="s">
        <v>24</v>
      </c>
      <c r="D35" s="203">
        <v>42753</v>
      </c>
      <c r="E35" s="198" t="s">
        <v>135</v>
      </c>
      <c r="F35" s="96" t="s">
        <v>0</v>
      </c>
      <c r="G35" s="204">
        <f>ROUND(38.5+38.5+38.5+38.48+38.49+33.71+20.65+33.8+40,2)</f>
        <v>320.63</v>
      </c>
      <c r="H35" s="199" t="s">
        <v>130</v>
      </c>
      <c r="I35" s="61"/>
      <c r="J35" s="60"/>
    </row>
    <row r="36" spans="1:10" s="59" customFormat="1" ht="246">
      <c r="A36" s="68"/>
      <c r="B36" s="200" t="s">
        <v>21</v>
      </c>
      <c r="C36" s="202" t="s">
        <v>24</v>
      </c>
      <c r="D36" s="203">
        <v>41174</v>
      </c>
      <c r="E36" s="198" t="s">
        <v>132</v>
      </c>
      <c r="F36" s="96" t="s">
        <v>0</v>
      </c>
      <c r="G36" s="204">
        <f>ROUND(38.5+38.5+38.5+38.48+38.49+33.71+20.65+33.8+40,2)</f>
        <v>320.63</v>
      </c>
      <c r="H36" s="199" t="s">
        <v>130</v>
      </c>
      <c r="I36" s="61"/>
      <c r="J36" s="60"/>
    </row>
    <row r="37" spans="1:11" s="59" customFormat="1" ht="350.25">
      <c r="A37" s="68"/>
      <c r="B37" s="200" t="s">
        <v>22</v>
      </c>
      <c r="C37" s="202" t="s">
        <v>24</v>
      </c>
      <c r="D37" s="203">
        <v>42755</v>
      </c>
      <c r="E37" s="198" t="s">
        <v>59</v>
      </c>
      <c r="F37" s="96" t="s">
        <v>0</v>
      </c>
      <c r="G37" s="204">
        <f>ROUND(18.2+30.56+38.4+38.58+38.58+13.57+44.02+42.95+45.36+5.82+40+40+40+67.81+68.5+36.6,2)</f>
        <v>608.95</v>
      </c>
      <c r="H37" s="199" t="s">
        <v>131</v>
      </c>
      <c r="I37" s="61"/>
      <c r="J37" s="60"/>
      <c r="K37" s="201">
        <f>ROUND(38.5+38.5+38.5+38.48+38.49+33.71+20.65+18.2+30.56+38.4+38.58+38.58+13.57+44.02+42.95+45.36+5.82+33.8+40+40+40+40+67.81+68.5+36.6,2)</f>
        <v>929.58</v>
      </c>
    </row>
    <row r="38" spans="1:10" s="59" customFormat="1" ht="350.25">
      <c r="A38" s="68"/>
      <c r="B38" s="200" t="s">
        <v>66</v>
      </c>
      <c r="C38" s="202" t="s">
        <v>24</v>
      </c>
      <c r="D38" s="202">
        <v>41175</v>
      </c>
      <c r="E38" s="198" t="s">
        <v>52</v>
      </c>
      <c r="F38" s="200" t="s">
        <v>0</v>
      </c>
      <c r="G38" s="204">
        <f>ROUND(18.2+30.56+38.4+38.58+38.58+13.57+44.02+42.95+45.36+5.82+40+40+40+67.81+68.5+36.6,2)</f>
        <v>608.95</v>
      </c>
      <c r="H38" s="199" t="s">
        <v>131</v>
      </c>
      <c r="I38" s="61">
        <v>23.42</v>
      </c>
      <c r="J38" s="60"/>
    </row>
    <row r="39" spans="1:10" s="59" customFormat="1" ht="135">
      <c r="A39" s="68"/>
      <c r="B39" s="94" t="s">
        <v>67</v>
      </c>
      <c r="C39" s="202" t="s">
        <v>24</v>
      </c>
      <c r="D39" s="203">
        <v>41241</v>
      </c>
      <c r="E39" s="118" t="s">
        <v>53</v>
      </c>
      <c r="F39" s="97" t="s">
        <v>54</v>
      </c>
      <c r="G39" s="204">
        <f>ROUND(12+3+8+8+20,2)</f>
        <v>51</v>
      </c>
      <c r="H39" s="199" t="s">
        <v>235</v>
      </c>
      <c r="I39" s="61">
        <v>1424.67</v>
      </c>
      <c r="J39" s="60"/>
    </row>
    <row r="40" spans="1:10" s="59" customFormat="1" ht="135">
      <c r="A40" s="68"/>
      <c r="B40" s="94" t="s">
        <v>68</v>
      </c>
      <c r="C40" s="202" t="s">
        <v>24</v>
      </c>
      <c r="D40" s="203">
        <v>43044</v>
      </c>
      <c r="E40" s="118" t="s">
        <v>55</v>
      </c>
      <c r="F40" s="97" t="s">
        <v>54</v>
      </c>
      <c r="G40" s="204">
        <f>ROUND(6+2+4+4+10,2)</f>
        <v>26</v>
      </c>
      <c r="H40" s="199" t="s">
        <v>234</v>
      </c>
      <c r="I40" s="61">
        <v>2841.25</v>
      </c>
      <c r="J40" s="60"/>
    </row>
    <row r="41" spans="1:10" s="59" customFormat="1" ht="43.5" customHeight="1">
      <c r="A41" s="68"/>
      <c r="B41" s="94" t="s">
        <v>80</v>
      </c>
      <c r="C41" s="202" t="s">
        <v>24</v>
      </c>
      <c r="D41" s="203">
        <v>40674</v>
      </c>
      <c r="E41" s="118" t="s">
        <v>116</v>
      </c>
      <c r="F41" s="97" t="s">
        <v>54</v>
      </c>
      <c r="G41" s="204">
        <v>2</v>
      </c>
      <c r="H41" s="199" t="s">
        <v>117</v>
      </c>
      <c r="I41" s="61"/>
      <c r="J41" s="60"/>
    </row>
    <row r="42" spans="1:10" s="59" customFormat="1" ht="90">
      <c r="A42" s="68"/>
      <c r="B42" s="94" t="s">
        <v>115</v>
      </c>
      <c r="C42" s="202" t="s">
        <v>24</v>
      </c>
      <c r="D42" s="203">
        <v>40530</v>
      </c>
      <c r="E42" s="118" t="s">
        <v>56</v>
      </c>
      <c r="F42" s="97" t="s">
        <v>54</v>
      </c>
      <c r="G42" s="204">
        <v>2</v>
      </c>
      <c r="H42" s="199" t="s">
        <v>233</v>
      </c>
      <c r="I42" s="61">
        <v>1119.79</v>
      </c>
      <c r="J42" s="60"/>
    </row>
    <row r="43" spans="1:10" s="59" customFormat="1" ht="90">
      <c r="A43" s="68"/>
      <c r="B43" s="94" t="s">
        <v>133</v>
      </c>
      <c r="C43" s="202" t="s">
        <v>24</v>
      </c>
      <c r="D43" s="203">
        <v>42880</v>
      </c>
      <c r="E43" s="118" t="s">
        <v>61</v>
      </c>
      <c r="F43" s="97" t="s">
        <v>54</v>
      </c>
      <c r="G43" s="204">
        <v>2</v>
      </c>
      <c r="H43" s="199" t="s">
        <v>231</v>
      </c>
      <c r="I43" s="61">
        <v>678.69</v>
      </c>
      <c r="J43" s="60"/>
    </row>
    <row r="44" spans="1:10" s="59" customFormat="1" ht="90">
      <c r="A44" s="68"/>
      <c r="B44" s="94" t="s">
        <v>134</v>
      </c>
      <c r="C44" s="202" t="s">
        <v>24</v>
      </c>
      <c r="D44" s="203">
        <v>40729</v>
      </c>
      <c r="E44" s="118" t="s">
        <v>81</v>
      </c>
      <c r="F44" s="97" t="s">
        <v>54</v>
      </c>
      <c r="G44" s="204">
        <v>2</v>
      </c>
      <c r="H44" s="199" t="s">
        <v>232</v>
      </c>
      <c r="I44" s="61">
        <v>678.69</v>
      </c>
      <c r="J44" s="60"/>
    </row>
    <row r="45" spans="1:10" s="56" customFormat="1" ht="15" customHeight="1">
      <c r="A45" s="67"/>
      <c r="B45" s="193"/>
      <c r="C45" s="192"/>
      <c r="D45" s="192"/>
      <c r="E45" s="194"/>
      <c r="F45" s="192"/>
      <c r="G45" s="192"/>
      <c r="H45" s="195"/>
      <c r="I45" s="57"/>
      <c r="J45" s="58"/>
    </row>
    <row r="46" spans="1:10" s="59" customFormat="1" ht="15.75">
      <c r="A46" s="68"/>
      <c r="B46" s="91">
        <v>4</v>
      </c>
      <c r="C46" s="91"/>
      <c r="D46" s="92"/>
      <c r="E46" s="93" t="s">
        <v>78</v>
      </c>
      <c r="F46" s="92"/>
      <c r="G46" s="92"/>
      <c r="H46" s="93"/>
      <c r="I46" s="61"/>
      <c r="J46" s="60"/>
    </row>
    <row r="47" spans="1:10" s="59" customFormat="1" ht="231">
      <c r="A47" s="68"/>
      <c r="B47" s="94" t="s">
        <v>83</v>
      </c>
      <c r="C47" s="202" t="s">
        <v>24</v>
      </c>
      <c r="D47" s="203">
        <v>60003</v>
      </c>
      <c r="E47" s="128" t="s">
        <v>127</v>
      </c>
      <c r="F47" s="97" t="s">
        <v>82</v>
      </c>
      <c r="G47" s="204">
        <f>ROUND(((G34*0.11)+(G36*0.12)+(G38*0.16)+(G25*1.4)+(G28*0.05))*1.7,2)</f>
        <v>7060.25</v>
      </c>
      <c r="H47" s="119" t="s">
        <v>136</v>
      </c>
      <c r="I47" s="61"/>
      <c r="J47" s="60" t="s">
        <v>118</v>
      </c>
    </row>
    <row r="48" spans="1:10" s="59" customFormat="1" ht="117">
      <c r="A48" s="68"/>
      <c r="B48" s="187" t="s">
        <v>97</v>
      </c>
      <c r="C48" s="187" t="s">
        <v>24</v>
      </c>
      <c r="D48" s="185">
        <v>60003</v>
      </c>
      <c r="E48" s="128" t="s">
        <v>128</v>
      </c>
      <c r="F48" s="185" t="s">
        <v>82</v>
      </c>
      <c r="G48" s="186">
        <f>ROUND(G20*1.5,2)</f>
        <v>6746.96</v>
      </c>
      <c r="H48" s="119" t="s">
        <v>108</v>
      </c>
      <c r="I48" s="61"/>
      <c r="J48" s="60"/>
    </row>
    <row r="49" spans="1:10" s="56" customFormat="1" ht="15" customHeight="1">
      <c r="A49" s="67"/>
      <c r="B49" s="193"/>
      <c r="C49" s="192"/>
      <c r="D49" s="192"/>
      <c r="E49" s="194"/>
      <c r="F49" s="192"/>
      <c r="G49" s="192"/>
      <c r="H49" s="195"/>
      <c r="I49" s="57"/>
      <c r="J49" s="58"/>
    </row>
    <row r="50" spans="1:10" s="59" customFormat="1" ht="15.75">
      <c r="A50" s="68"/>
      <c r="B50" s="91">
        <v>5</v>
      </c>
      <c r="C50" s="91"/>
      <c r="D50" s="92"/>
      <c r="E50" s="93" t="s">
        <v>221</v>
      </c>
      <c r="F50" s="92"/>
      <c r="G50" s="92"/>
      <c r="H50" s="93"/>
      <c r="I50" s="61"/>
      <c r="J50" s="60"/>
    </row>
    <row r="51" spans="1:10" s="59" customFormat="1" ht="409.5" customHeight="1">
      <c r="A51" s="68"/>
      <c r="B51" s="261" t="s">
        <v>222</v>
      </c>
      <c r="C51" s="261" t="s">
        <v>24</v>
      </c>
      <c r="D51" s="267">
        <v>40936</v>
      </c>
      <c r="E51" s="300" t="s">
        <v>224</v>
      </c>
      <c r="F51" s="267" t="s">
        <v>10</v>
      </c>
      <c r="G51" s="269">
        <f>ROUND(0.6+0.12+0.4+1.2+0.4+0.2+0.6+0.2+0.12+0.4+0.6+0.2+0.12+0.4+2.4+0.8+0.24+0.8+0.6+0.12,2)</f>
        <v>10.52</v>
      </c>
      <c r="H51" s="231" t="s">
        <v>227</v>
      </c>
      <c r="I51" s="61"/>
      <c r="J51" s="60" t="s">
        <v>118</v>
      </c>
    </row>
    <row r="52" spans="1:11" s="59" customFormat="1" ht="189.75">
      <c r="A52" s="68"/>
      <c r="B52" s="262"/>
      <c r="C52" s="262"/>
      <c r="D52" s="268"/>
      <c r="E52" s="301"/>
      <c r="F52" s="268"/>
      <c r="G52" s="270"/>
      <c r="H52" s="230" t="s">
        <v>228</v>
      </c>
      <c r="I52" s="61"/>
      <c r="J52" s="60">
        <f>7.5*0.3*2</f>
        <v>4.5</v>
      </c>
      <c r="K52" s="122">
        <f>3.25*0.3*2</f>
        <v>1.95</v>
      </c>
    </row>
    <row r="53" spans="1:10" s="59" customFormat="1" ht="390">
      <c r="A53" s="68"/>
      <c r="B53" s="314" t="s">
        <v>223</v>
      </c>
      <c r="C53" s="314" t="s">
        <v>24</v>
      </c>
      <c r="D53" s="316">
        <v>40925</v>
      </c>
      <c r="E53" s="300" t="s">
        <v>225</v>
      </c>
      <c r="F53" s="267" t="s">
        <v>10</v>
      </c>
      <c r="G53" s="295">
        <f>ROUND(1.29+7.2+1.82+8.1+1.04+7.2+0.92+37.8+6.45+1.13,2)</f>
        <v>72.95</v>
      </c>
      <c r="H53" s="231" t="s">
        <v>230</v>
      </c>
      <c r="I53" s="61"/>
      <c r="J53" s="60"/>
    </row>
    <row r="54" spans="1:10" s="59" customFormat="1" ht="132">
      <c r="A54" s="68"/>
      <c r="B54" s="315"/>
      <c r="C54" s="315"/>
      <c r="D54" s="317"/>
      <c r="E54" s="301"/>
      <c r="F54" s="268"/>
      <c r="G54" s="296"/>
      <c r="H54" s="230" t="s">
        <v>229</v>
      </c>
      <c r="I54" s="61"/>
      <c r="J54" s="60"/>
    </row>
    <row r="55" spans="2:10" ht="18.75">
      <c r="B55" s="35"/>
      <c r="C55" s="50"/>
      <c r="I55" s="10"/>
      <c r="J55" s="11"/>
    </row>
    <row r="56" spans="2:10" s="2" customFormat="1" ht="18.75">
      <c r="B56" s="35"/>
      <c r="C56" s="50"/>
      <c r="D56" s="3"/>
      <c r="E56" s="4"/>
      <c r="F56" s="33"/>
      <c r="G56" s="54"/>
      <c r="H56" s="32"/>
      <c r="I56" s="13"/>
      <c r="J56" s="14"/>
    </row>
    <row r="57" spans="2:10" s="2" customFormat="1" ht="12" customHeight="1">
      <c r="B57" s="35"/>
      <c r="C57" s="50"/>
      <c r="D57" s="3"/>
      <c r="E57" s="4"/>
      <c r="F57" s="33"/>
      <c r="G57" s="54"/>
      <c r="H57" s="32"/>
      <c r="I57" s="13"/>
      <c r="J57" s="14"/>
    </row>
    <row r="58" spans="2:10" ht="24.75" customHeight="1">
      <c r="B58" s="35"/>
      <c r="C58" s="50"/>
      <c r="I58" s="10"/>
      <c r="J58" s="11"/>
    </row>
    <row r="59" spans="2:10" ht="48.75" customHeight="1">
      <c r="B59" s="35"/>
      <c r="C59" s="50"/>
      <c r="I59" s="10"/>
      <c r="J59" s="11"/>
    </row>
    <row r="60" spans="2:10" ht="18.75">
      <c r="B60" s="35"/>
      <c r="C60" s="50"/>
      <c r="I60" s="10"/>
      <c r="J60" s="11"/>
    </row>
    <row r="61" spans="2:10" ht="12.75" customHeight="1">
      <c r="B61" s="35"/>
      <c r="C61" s="50"/>
      <c r="I61" s="10"/>
      <c r="J61" s="11"/>
    </row>
    <row r="62" spans="2:10" ht="18.75" customHeight="1">
      <c r="B62" s="35"/>
      <c r="C62" s="50"/>
      <c r="I62" s="10"/>
      <c r="J62" s="11"/>
    </row>
    <row r="63" spans="2:10" ht="48.75" customHeight="1">
      <c r="B63" s="35"/>
      <c r="C63" s="50"/>
      <c r="I63" s="10"/>
      <c r="J63" s="11"/>
    </row>
    <row r="64" spans="2:10" s="2" customFormat="1" ht="30.75" customHeight="1">
      <c r="B64" s="35"/>
      <c r="C64" s="50"/>
      <c r="D64" s="3"/>
      <c r="E64" s="4"/>
      <c r="F64" s="33"/>
      <c r="G64" s="54"/>
      <c r="H64" s="32"/>
      <c r="I64" s="13"/>
      <c r="J64" s="14"/>
    </row>
    <row r="65" spans="2:10" s="2" customFormat="1" ht="30.75" customHeight="1">
      <c r="B65" s="35"/>
      <c r="C65" s="50"/>
      <c r="D65" s="3"/>
      <c r="E65" s="4"/>
      <c r="F65" s="33"/>
      <c r="G65" s="54"/>
      <c r="H65" s="32"/>
      <c r="I65" s="13"/>
      <c r="J65" s="14"/>
    </row>
    <row r="66" spans="1:10" ht="29.25" customHeight="1">
      <c r="A66" s="2"/>
      <c r="B66" s="35"/>
      <c r="C66" s="50"/>
      <c r="I66" s="13"/>
      <c r="J66" s="11"/>
    </row>
    <row r="67" spans="2:10" ht="18.75">
      <c r="B67" s="35"/>
      <c r="C67" s="50"/>
      <c r="I67" s="13"/>
      <c r="J67" s="11"/>
    </row>
    <row r="68" spans="2:10" ht="18.75">
      <c r="B68" s="35"/>
      <c r="C68" s="50"/>
      <c r="I68" s="13"/>
      <c r="J68" s="11"/>
    </row>
    <row r="69" spans="2:10" ht="36" customHeight="1">
      <c r="B69" s="35"/>
      <c r="C69" s="50"/>
      <c r="I69" s="13"/>
      <c r="J69" s="11"/>
    </row>
    <row r="70" spans="2:10" ht="39" customHeight="1">
      <c r="B70" s="35"/>
      <c r="C70" s="50"/>
      <c r="I70" s="13"/>
      <c r="J70" s="11"/>
    </row>
    <row r="71" spans="2:10" ht="55.5" customHeight="1">
      <c r="B71" s="35"/>
      <c r="C71" s="50"/>
      <c r="I71" s="13"/>
      <c r="J71" s="11"/>
    </row>
    <row r="72" spans="2:10" ht="28.5" customHeight="1">
      <c r="B72" s="35"/>
      <c r="C72" s="50"/>
      <c r="I72" s="13"/>
      <c r="J72" s="11"/>
    </row>
    <row r="73" spans="2:10" ht="33" customHeight="1">
      <c r="B73" s="35"/>
      <c r="C73" s="50"/>
      <c r="I73" s="13"/>
      <c r="J73" s="11"/>
    </row>
    <row r="74" spans="2:10" ht="23.25" customHeight="1">
      <c r="B74" s="35"/>
      <c r="C74" s="50"/>
      <c r="I74" s="13"/>
      <c r="J74" s="14"/>
    </row>
    <row r="75" spans="2:10" ht="28.5" customHeight="1">
      <c r="B75" s="35"/>
      <c r="C75" s="50"/>
      <c r="I75" s="13"/>
      <c r="J75" s="14"/>
    </row>
    <row r="76" spans="2:10" ht="18.75">
      <c r="B76" s="35"/>
      <c r="C76" s="50"/>
      <c r="I76" s="13"/>
      <c r="J76" s="14"/>
    </row>
    <row r="77" spans="2:10" ht="18.75">
      <c r="B77" s="35"/>
      <c r="C77" s="50"/>
      <c r="I77" s="13"/>
      <c r="J77" s="14"/>
    </row>
    <row r="78" spans="2:10" ht="18.75">
      <c r="B78" s="35"/>
      <c r="C78" s="50"/>
      <c r="I78" s="13"/>
      <c r="J78" s="14"/>
    </row>
    <row r="79" spans="2:10" ht="15" customHeight="1">
      <c r="B79" s="35"/>
      <c r="C79" s="50"/>
      <c r="I79" s="13"/>
      <c r="J79" s="14"/>
    </row>
    <row r="80" spans="2:10" ht="12" customHeight="1">
      <c r="B80" s="35"/>
      <c r="C80" s="50"/>
      <c r="I80" s="13"/>
      <c r="J80" s="14"/>
    </row>
    <row r="81" spans="1:10" ht="18.75">
      <c r="A81" s="2"/>
      <c r="B81" s="35"/>
      <c r="C81" s="50"/>
      <c r="I81" s="13"/>
      <c r="J81" s="14"/>
    </row>
    <row r="82" spans="2:10" ht="13.5" customHeight="1">
      <c r="B82" s="35"/>
      <c r="C82" s="50"/>
      <c r="I82" s="13"/>
      <c r="J82" s="14"/>
    </row>
    <row r="83" spans="2:10" ht="13.5" customHeight="1">
      <c r="B83" s="35"/>
      <c r="C83" s="50"/>
      <c r="I83" s="13"/>
      <c r="J83" s="14"/>
    </row>
    <row r="84" spans="2:10" ht="13.5" customHeight="1">
      <c r="B84" s="35"/>
      <c r="C84" s="50"/>
      <c r="I84" s="13"/>
      <c r="J84" s="14"/>
    </row>
    <row r="85" spans="2:10" ht="25.5" customHeight="1">
      <c r="B85" s="35"/>
      <c r="C85" s="50"/>
      <c r="I85" s="13"/>
      <c r="J85" s="14"/>
    </row>
    <row r="86" spans="2:10" ht="18.75">
      <c r="B86" s="35"/>
      <c r="C86" s="50"/>
      <c r="I86" s="13"/>
      <c r="J86" s="14"/>
    </row>
    <row r="87" spans="2:10" ht="13.5" customHeight="1">
      <c r="B87" s="35"/>
      <c r="C87" s="50"/>
      <c r="I87" s="13"/>
      <c r="J87" s="14"/>
    </row>
    <row r="88" spans="2:10" ht="18.75">
      <c r="B88" s="35"/>
      <c r="C88" s="50"/>
      <c r="I88" s="13"/>
      <c r="J88" s="14"/>
    </row>
    <row r="89" spans="2:10" ht="18.75">
      <c r="B89" s="35"/>
      <c r="C89" s="50"/>
      <c r="I89" s="13"/>
      <c r="J89" s="14"/>
    </row>
    <row r="90" spans="1:10" ht="24" customHeight="1">
      <c r="A90" s="2"/>
      <c r="B90" s="35"/>
      <c r="C90" s="50"/>
      <c r="I90" s="13"/>
      <c r="J90" s="14"/>
    </row>
    <row r="91" spans="1:10" ht="24" customHeight="1">
      <c r="A91" s="2"/>
      <c r="B91" s="35"/>
      <c r="C91" s="50"/>
      <c r="I91" s="13"/>
      <c r="J91" s="14"/>
    </row>
    <row r="92" spans="2:10" ht="24" customHeight="1">
      <c r="B92" s="35"/>
      <c r="C92" s="50"/>
      <c r="I92" s="13"/>
      <c r="J92" s="14"/>
    </row>
    <row r="93" spans="2:10" ht="18.75">
      <c r="B93" s="35"/>
      <c r="C93" s="50"/>
      <c r="I93" s="13"/>
      <c r="J93" s="14"/>
    </row>
    <row r="94" spans="2:10" ht="39.75" customHeight="1">
      <c r="B94" s="35"/>
      <c r="C94" s="50"/>
      <c r="I94" s="13"/>
      <c r="J94" s="14"/>
    </row>
    <row r="95" spans="2:10" ht="18.75">
      <c r="B95" s="35"/>
      <c r="C95" s="50"/>
      <c r="I95" s="13"/>
      <c r="J95" s="14"/>
    </row>
    <row r="96" spans="2:10" ht="18.75">
      <c r="B96" s="35"/>
      <c r="C96" s="50"/>
      <c r="I96" s="13"/>
      <c r="J96" s="14"/>
    </row>
    <row r="97" spans="2:10" ht="18.75">
      <c r="B97" s="35"/>
      <c r="C97" s="50"/>
      <c r="I97" s="13"/>
      <c r="J97" s="14"/>
    </row>
    <row r="98" spans="2:10" ht="18.75">
      <c r="B98" s="35"/>
      <c r="C98" s="50"/>
      <c r="I98" s="13"/>
      <c r="J98" s="14"/>
    </row>
    <row r="99" spans="2:10" ht="18.75">
      <c r="B99" s="35"/>
      <c r="C99" s="50"/>
      <c r="I99" s="13"/>
      <c r="J99" s="14"/>
    </row>
    <row r="100" spans="2:10" ht="18.75">
      <c r="B100" s="35"/>
      <c r="C100" s="50"/>
      <c r="I100" s="13"/>
      <c r="J100" s="14"/>
    </row>
    <row r="101" spans="2:10" ht="15" customHeight="1">
      <c r="B101" s="35"/>
      <c r="C101" s="50"/>
      <c r="I101" s="13"/>
      <c r="J101" s="14"/>
    </row>
    <row r="102" spans="1:10" s="2" customFormat="1" ht="18.75">
      <c r="A102" s="1"/>
      <c r="B102" s="35"/>
      <c r="C102" s="50"/>
      <c r="D102" s="3"/>
      <c r="E102" s="4"/>
      <c r="F102" s="33"/>
      <c r="G102" s="54"/>
      <c r="H102" s="32"/>
      <c r="I102" s="13"/>
      <c r="J102" s="14"/>
    </row>
    <row r="103" spans="2:10" ht="18.75">
      <c r="B103" s="35"/>
      <c r="C103" s="50"/>
      <c r="I103" s="13"/>
      <c r="J103" s="14"/>
    </row>
    <row r="104" spans="2:10" ht="18.75">
      <c r="B104" s="35"/>
      <c r="C104" s="50"/>
      <c r="I104" s="13"/>
      <c r="J104" s="14"/>
    </row>
    <row r="105" spans="2:10" ht="12" customHeight="1">
      <c r="B105" s="35"/>
      <c r="C105" s="50"/>
      <c r="I105" s="13"/>
      <c r="J105" s="14"/>
    </row>
    <row r="106" spans="2:10" ht="15" customHeight="1">
      <c r="B106" s="35"/>
      <c r="C106" s="50"/>
      <c r="I106" s="13"/>
      <c r="J106" s="14"/>
    </row>
    <row r="107" spans="2:10" ht="15" customHeight="1">
      <c r="B107" s="35"/>
      <c r="C107" s="50"/>
      <c r="I107" s="13"/>
      <c r="J107" s="14"/>
    </row>
    <row r="108" spans="2:10" ht="10.5" customHeight="1">
      <c r="B108" s="35"/>
      <c r="C108" s="50"/>
      <c r="I108" s="13"/>
      <c r="J108" s="14"/>
    </row>
    <row r="109" spans="2:10" ht="18.75">
      <c r="B109" s="35"/>
      <c r="C109" s="50"/>
      <c r="I109" s="13"/>
      <c r="J109" s="14"/>
    </row>
    <row r="110" spans="2:10" ht="18.75">
      <c r="B110" s="35"/>
      <c r="C110" s="50"/>
      <c r="I110" s="13"/>
      <c r="J110" s="14"/>
    </row>
    <row r="111" spans="2:10" ht="24.75" customHeight="1">
      <c r="B111" s="35"/>
      <c r="C111" s="50"/>
      <c r="I111" s="13"/>
      <c r="J111" s="14"/>
    </row>
    <row r="112" spans="2:10" ht="15" customHeight="1">
      <c r="B112" s="35"/>
      <c r="C112" s="50"/>
      <c r="I112" s="13"/>
      <c r="J112" s="14"/>
    </row>
    <row r="113" spans="1:10" s="2" customFormat="1" ht="18.75">
      <c r="A113" s="1"/>
      <c r="B113" s="35"/>
      <c r="C113" s="50"/>
      <c r="D113" s="3"/>
      <c r="E113" s="4"/>
      <c r="F113" s="33"/>
      <c r="G113" s="54"/>
      <c r="H113" s="32"/>
      <c r="I113" s="13"/>
      <c r="J113" s="14"/>
    </row>
    <row r="114" spans="2:10" ht="13.5" customHeight="1">
      <c r="B114" s="35"/>
      <c r="C114" s="50"/>
      <c r="I114" s="13"/>
      <c r="J114" s="14"/>
    </row>
    <row r="115" spans="2:10" ht="25.5" customHeight="1">
      <c r="B115" s="35"/>
      <c r="C115" s="50"/>
      <c r="I115" s="13"/>
      <c r="J115" s="14"/>
    </row>
    <row r="116" spans="2:10" ht="18.75">
      <c r="B116" s="35"/>
      <c r="C116" s="50"/>
      <c r="I116" s="13"/>
      <c r="J116" s="14"/>
    </row>
    <row r="117" spans="2:10" ht="18.75">
      <c r="B117" s="35"/>
      <c r="C117" s="50"/>
      <c r="I117" s="13"/>
      <c r="J117" s="14"/>
    </row>
    <row r="118" spans="2:10" ht="18.75">
      <c r="B118" s="35"/>
      <c r="C118" s="50"/>
      <c r="I118" s="13"/>
      <c r="J118" s="14"/>
    </row>
    <row r="119" spans="2:10" ht="18.75">
      <c r="B119" s="35"/>
      <c r="C119" s="50"/>
      <c r="I119" s="13"/>
      <c r="J119" s="14"/>
    </row>
    <row r="120" spans="2:10" ht="18.75">
      <c r="B120" s="35"/>
      <c r="C120" s="50"/>
      <c r="I120" s="13"/>
      <c r="J120" s="14"/>
    </row>
    <row r="121" spans="2:10" ht="18.75">
      <c r="B121" s="35"/>
      <c r="C121" s="50"/>
      <c r="I121" s="13"/>
      <c r="J121" s="14"/>
    </row>
    <row r="122" spans="2:10" ht="18.75">
      <c r="B122" s="35"/>
      <c r="C122" s="50"/>
      <c r="I122" s="13"/>
      <c r="J122" s="14"/>
    </row>
    <row r="123" spans="2:10" ht="18.75">
      <c r="B123" s="35"/>
      <c r="C123" s="50"/>
      <c r="I123" s="13"/>
      <c r="J123" s="14"/>
    </row>
    <row r="124" spans="2:10" ht="15" customHeight="1">
      <c r="B124" s="35"/>
      <c r="C124" s="50"/>
      <c r="I124" s="13"/>
      <c r="J124" s="14"/>
    </row>
    <row r="125" spans="2:10" ht="18.75">
      <c r="B125" s="35"/>
      <c r="C125" s="50"/>
      <c r="I125" s="13"/>
      <c r="J125" s="14"/>
    </row>
    <row r="126" spans="2:10" ht="18.75">
      <c r="B126" s="35"/>
      <c r="C126" s="50"/>
      <c r="I126" s="13"/>
      <c r="J126" s="14"/>
    </row>
    <row r="127" spans="2:10" ht="15" customHeight="1">
      <c r="B127" s="35"/>
      <c r="C127" s="50"/>
      <c r="I127" s="13"/>
      <c r="J127" s="14"/>
    </row>
    <row r="128" spans="1:10" s="2" customFormat="1" ht="18.75">
      <c r="A128" s="1"/>
      <c r="B128" s="35"/>
      <c r="C128" s="50"/>
      <c r="D128" s="3"/>
      <c r="E128" s="4"/>
      <c r="F128" s="33"/>
      <c r="G128" s="54"/>
      <c r="H128" s="32"/>
      <c r="I128" s="13"/>
      <c r="J128" s="14"/>
    </row>
    <row r="129" spans="2:10" ht="18.75">
      <c r="B129" s="35"/>
      <c r="C129" s="50"/>
      <c r="I129" s="13"/>
      <c r="J129" s="14"/>
    </row>
    <row r="130" spans="2:10" ht="18.75">
      <c r="B130" s="35"/>
      <c r="C130" s="50"/>
      <c r="I130" s="13"/>
      <c r="J130" s="14"/>
    </row>
    <row r="131" spans="2:10" ht="13.5" customHeight="1">
      <c r="B131" s="35"/>
      <c r="C131" s="50"/>
      <c r="I131" s="13"/>
      <c r="J131" s="14"/>
    </row>
    <row r="132" spans="2:10" ht="18.75">
      <c r="B132" s="35"/>
      <c r="C132" s="50"/>
      <c r="I132" s="13"/>
      <c r="J132" s="14"/>
    </row>
    <row r="133" spans="2:10" ht="18.75">
      <c r="B133" s="35"/>
      <c r="C133" s="50"/>
      <c r="I133" s="13"/>
      <c r="J133" s="14"/>
    </row>
    <row r="134" spans="2:10" ht="18.75">
      <c r="B134" s="35"/>
      <c r="C134" s="50"/>
      <c r="I134" s="13"/>
      <c r="J134" s="14"/>
    </row>
    <row r="135" spans="2:10" ht="18.75">
      <c r="B135" s="35"/>
      <c r="C135" s="50"/>
      <c r="I135" s="13"/>
      <c r="J135" s="14"/>
    </row>
    <row r="136" spans="2:10" ht="15" customHeight="1">
      <c r="B136" s="35"/>
      <c r="C136" s="50"/>
      <c r="I136" s="13"/>
      <c r="J136" s="14"/>
    </row>
    <row r="137" spans="1:10" s="2" customFormat="1" ht="18.75">
      <c r="A137" s="1"/>
      <c r="B137" s="35"/>
      <c r="C137" s="50"/>
      <c r="D137" s="3"/>
      <c r="E137" s="4"/>
      <c r="F137" s="33"/>
      <c r="G137" s="54"/>
      <c r="H137" s="32"/>
      <c r="I137" s="13"/>
      <c r="J137" s="14"/>
    </row>
    <row r="138" spans="2:10" ht="6.75" customHeight="1">
      <c r="B138" s="35"/>
      <c r="C138" s="50"/>
      <c r="I138" s="13"/>
      <c r="J138" s="14"/>
    </row>
    <row r="139" spans="2:10" ht="18.75">
      <c r="B139" s="35"/>
      <c r="C139" s="50"/>
      <c r="I139" s="13"/>
      <c r="J139" s="14"/>
    </row>
    <row r="140" spans="2:10" ht="15" customHeight="1">
      <c r="B140" s="35"/>
      <c r="C140" s="50"/>
      <c r="I140" s="13"/>
      <c r="J140" s="14"/>
    </row>
    <row r="141" spans="2:10" ht="18.75">
      <c r="B141" s="35"/>
      <c r="C141" s="50"/>
      <c r="I141" s="13"/>
      <c r="J141" s="14"/>
    </row>
    <row r="142" spans="2:10" ht="18.75">
      <c r="B142" s="35"/>
      <c r="C142" s="50"/>
      <c r="I142" s="13"/>
      <c r="J142" s="14"/>
    </row>
    <row r="143" spans="2:10" ht="18.75">
      <c r="B143" s="35"/>
      <c r="C143" s="50"/>
      <c r="I143" s="13"/>
      <c r="J143" s="14"/>
    </row>
    <row r="144" spans="2:10" ht="15" customHeight="1">
      <c r="B144" s="35"/>
      <c r="C144" s="50"/>
      <c r="I144" s="13"/>
      <c r="J144" s="14"/>
    </row>
    <row r="145" spans="2:10" ht="15" customHeight="1">
      <c r="B145" s="35"/>
      <c r="C145" s="50"/>
      <c r="I145" s="13"/>
      <c r="J145" s="14"/>
    </row>
    <row r="146" spans="2:10" ht="15" customHeight="1">
      <c r="B146" s="35"/>
      <c r="C146" s="50"/>
      <c r="I146" s="13"/>
      <c r="J146" s="14"/>
    </row>
    <row r="147" spans="2:10" ht="15" customHeight="1">
      <c r="B147" s="35"/>
      <c r="C147" s="50"/>
      <c r="I147" s="13"/>
      <c r="J147" s="14"/>
    </row>
    <row r="148" spans="2:10" ht="18.75">
      <c r="B148" s="35"/>
      <c r="C148" s="50"/>
      <c r="I148" s="13"/>
      <c r="J148" s="14"/>
    </row>
    <row r="149" spans="2:10" ht="18.75">
      <c r="B149" s="35"/>
      <c r="C149" s="50"/>
      <c r="I149" s="13"/>
      <c r="J149" s="14"/>
    </row>
    <row r="150" spans="2:10" ht="18.75">
      <c r="B150" s="35"/>
      <c r="C150" s="50"/>
      <c r="I150" s="13"/>
      <c r="J150" s="14"/>
    </row>
    <row r="151" spans="2:10" ht="18.75">
      <c r="B151" s="35"/>
      <c r="C151" s="50"/>
      <c r="I151" s="13"/>
      <c r="J151" s="2"/>
    </row>
    <row r="152" spans="2:10" ht="18.75">
      <c r="B152" s="35"/>
      <c r="C152" s="50"/>
      <c r="I152" s="2"/>
      <c r="J152" s="2"/>
    </row>
    <row r="153" spans="2:10" ht="18.75">
      <c r="B153" s="35"/>
      <c r="C153" s="50"/>
      <c r="I153" s="2"/>
      <c r="J153" s="2"/>
    </row>
    <row r="154" spans="2:10" ht="18.75">
      <c r="B154" s="35"/>
      <c r="C154" s="50"/>
      <c r="I154" s="13"/>
      <c r="J154" s="14"/>
    </row>
    <row r="155" spans="2:10" ht="18.75">
      <c r="B155" s="35"/>
      <c r="C155" s="50"/>
      <c r="I155" s="2"/>
      <c r="J155" s="2"/>
    </row>
    <row r="156" spans="2:10" ht="15" customHeight="1">
      <c r="B156" s="35"/>
      <c r="C156" s="50"/>
      <c r="I156" s="2"/>
      <c r="J156" s="2"/>
    </row>
    <row r="157" spans="2:10" ht="15" customHeight="1">
      <c r="B157" s="35"/>
      <c r="C157" s="50"/>
      <c r="I157" s="2"/>
      <c r="J157" s="2"/>
    </row>
    <row r="158" spans="2:10" ht="15" customHeight="1">
      <c r="B158" s="35"/>
      <c r="C158" s="50"/>
      <c r="I158" s="2"/>
      <c r="J158" s="2"/>
    </row>
    <row r="159" spans="2:10" ht="15" customHeight="1">
      <c r="B159" s="35"/>
      <c r="C159" s="50"/>
      <c r="I159" s="2"/>
      <c r="J159" s="2"/>
    </row>
    <row r="160" spans="2:10" ht="15" customHeight="1">
      <c r="B160" s="35"/>
      <c r="C160" s="50"/>
      <c r="I160" s="2"/>
      <c r="J160" s="2"/>
    </row>
    <row r="161" spans="2:10" ht="18.75">
      <c r="B161" s="35"/>
      <c r="C161" s="50"/>
      <c r="I161" s="2"/>
      <c r="J161" s="2"/>
    </row>
    <row r="162" spans="2:10" ht="18.75">
      <c r="B162" s="35"/>
      <c r="C162" s="50"/>
      <c r="I162" s="2"/>
      <c r="J162" s="2"/>
    </row>
    <row r="163" spans="2:10" ht="18.75">
      <c r="B163" s="35"/>
      <c r="C163" s="50"/>
      <c r="I163" s="2"/>
      <c r="J163" s="2"/>
    </row>
    <row r="164" spans="2:10" ht="18.75">
      <c r="B164" s="35"/>
      <c r="C164" s="50"/>
      <c r="I164" s="2"/>
      <c r="J164" s="2"/>
    </row>
    <row r="165" spans="2:10" ht="18.75">
      <c r="B165" s="35"/>
      <c r="C165" s="50"/>
      <c r="I165" s="2"/>
      <c r="J165" s="2"/>
    </row>
    <row r="166" spans="2:10" ht="18.75">
      <c r="B166" s="35"/>
      <c r="C166" s="50"/>
      <c r="I166" s="2"/>
      <c r="J166" s="2"/>
    </row>
    <row r="167" spans="2:10" ht="18.75">
      <c r="B167" s="35"/>
      <c r="C167" s="50"/>
      <c r="I167" s="2"/>
      <c r="J167" s="2"/>
    </row>
    <row r="168" spans="2:10" ht="18.75">
      <c r="B168" s="35"/>
      <c r="C168" s="50"/>
      <c r="I168" s="2"/>
      <c r="J168" s="2"/>
    </row>
    <row r="169" spans="2:10" ht="18.75">
      <c r="B169" s="35"/>
      <c r="C169" s="50"/>
      <c r="I169" s="2"/>
      <c r="J169" s="2"/>
    </row>
    <row r="170" spans="2:10" ht="18.75">
      <c r="B170" s="35"/>
      <c r="C170" s="50"/>
      <c r="I170" s="2"/>
      <c r="J170" s="2"/>
    </row>
    <row r="171" spans="2:10" ht="18.75">
      <c r="B171" s="35"/>
      <c r="C171" s="50"/>
      <c r="I171" s="2"/>
      <c r="J171" s="2"/>
    </row>
    <row r="172" spans="2:10" ht="18.75">
      <c r="B172" s="35"/>
      <c r="C172" s="50"/>
      <c r="I172" s="2"/>
      <c r="J172" s="2"/>
    </row>
    <row r="173" spans="2:10" ht="18.75">
      <c r="B173" s="35"/>
      <c r="C173" s="50"/>
      <c r="I173" s="2"/>
      <c r="J173" s="2"/>
    </row>
    <row r="174" spans="2:10" ht="18.75">
      <c r="B174" s="35"/>
      <c r="C174" s="50"/>
      <c r="I174" s="2"/>
      <c r="J174" s="2"/>
    </row>
    <row r="175" spans="2:10" ht="18.75">
      <c r="B175" s="35"/>
      <c r="C175" s="50"/>
      <c r="I175" s="2"/>
      <c r="J175" s="2"/>
    </row>
    <row r="176" spans="2:10" ht="18.75">
      <c r="B176" s="35"/>
      <c r="C176" s="50"/>
      <c r="I176" s="2"/>
      <c r="J176" s="2"/>
    </row>
    <row r="177" spans="2:10" ht="18.75">
      <c r="B177" s="35"/>
      <c r="C177" s="50"/>
      <c r="I177" s="2"/>
      <c r="J177" s="2"/>
    </row>
    <row r="178" spans="2:10" ht="18.75">
      <c r="B178" s="35"/>
      <c r="C178" s="50"/>
      <c r="I178" s="2"/>
      <c r="J178" s="2"/>
    </row>
    <row r="179" spans="2:10" ht="18.75">
      <c r="B179" s="35"/>
      <c r="C179" s="50"/>
      <c r="I179" s="2"/>
      <c r="J179" s="2"/>
    </row>
    <row r="180" spans="2:10" ht="18.75">
      <c r="B180" s="35"/>
      <c r="C180" s="50"/>
      <c r="I180" s="2"/>
      <c r="J180" s="2"/>
    </row>
    <row r="181" spans="2:10" ht="18.75">
      <c r="B181" s="35"/>
      <c r="C181" s="50"/>
      <c r="I181" s="2"/>
      <c r="J181" s="2"/>
    </row>
    <row r="182" spans="2:10" ht="18.75">
      <c r="B182" s="35"/>
      <c r="C182" s="50"/>
      <c r="I182" s="2"/>
      <c r="J182" s="2"/>
    </row>
    <row r="183" spans="2:10" ht="18.75">
      <c r="B183" s="35"/>
      <c r="C183" s="50"/>
      <c r="I183" s="2"/>
      <c r="J183" s="2"/>
    </row>
    <row r="184" spans="2:10" ht="18.75">
      <c r="B184" s="35"/>
      <c r="C184" s="50"/>
      <c r="I184" s="2"/>
      <c r="J184" s="2"/>
    </row>
    <row r="185" spans="2:10" ht="18.75">
      <c r="B185" s="35"/>
      <c r="C185" s="50"/>
      <c r="I185" s="2"/>
      <c r="J185" s="2"/>
    </row>
    <row r="186" spans="2:10" ht="18.75">
      <c r="B186" s="35"/>
      <c r="C186" s="50"/>
      <c r="I186" s="2"/>
      <c r="J186" s="2"/>
    </row>
    <row r="187" spans="2:10" ht="18.75">
      <c r="B187" s="35"/>
      <c r="C187" s="50"/>
      <c r="I187" s="2"/>
      <c r="J187" s="2"/>
    </row>
    <row r="188" spans="2:10" ht="18.75">
      <c r="B188" s="35"/>
      <c r="C188" s="50"/>
      <c r="I188" s="2"/>
      <c r="J188" s="2"/>
    </row>
    <row r="189" spans="2:10" ht="18.75">
      <c r="B189" s="35"/>
      <c r="C189" s="50"/>
      <c r="I189" s="2"/>
      <c r="J189" s="2"/>
    </row>
    <row r="190" spans="2:10" ht="18.75">
      <c r="B190" s="35"/>
      <c r="C190" s="50"/>
      <c r="I190" s="2"/>
      <c r="J190" s="2"/>
    </row>
    <row r="191" spans="2:10" ht="18.75">
      <c r="B191" s="35"/>
      <c r="C191" s="50"/>
      <c r="I191" s="2"/>
      <c r="J191" s="2"/>
    </row>
    <row r="192" spans="2:10" ht="18.75">
      <c r="B192" s="35"/>
      <c r="C192" s="50"/>
      <c r="I192" s="2"/>
      <c r="J192" s="2"/>
    </row>
    <row r="193" spans="2:10" ht="18.75">
      <c r="B193" s="35"/>
      <c r="C193" s="50"/>
      <c r="I193" s="2"/>
      <c r="J193" s="2"/>
    </row>
    <row r="194" spans="2:10" ht="18.75">
      <c r="B194" s="35"/>
      <c r="C194" s="50"/>
      <c r="I194" s="2"/>
      <c r="J194" s="2"/>
    </row>
    <row r="195" spans="2:10" ht="18.75">
      <c r="B195" s="35"/>
      <c r="C195" s="50"/>
      <c r="I195" s="2"/>
      <c r="J195" s="2"/>
    </row>
    <row r="196" spans="2:10" ht="18.75">
      <c r="B196" s="35"/>
      <c r="C196" s="50"/>
      <c r="I196" s="2"/>
      <c r="J196" s="2"/>
    </row>
    <row r="197" spans="2:10" ht="18.75">
      <c r="B197" s="35"/>
      <c r="C197" s="50"/>
      <c r="I197" s="2"/>
      <c r="J197" s="2"/>
    </row>
    <row r="198" spans="2:10" ht="18.75">
      <c r="B198" s="35"/>
      <c r="C198" s="50"/>
      <c r="I198" s="2"/>
      <c r="J198" s="2"/>
    </row>
    <row r="199" spans="2:10" ht="18.75">
      <c r="B199" s="35"/>
      <c r="C199" s="50"/>
      <c r="I199" s="2"/>
      <c r="J199" s="2"/>
    </row>
    <row r="200" spans="2:10" ht="18.75">
      <c r="B200" s="35"/>
      <c r="C200" s="50"/>
      <c r="I200" s="2"/>
      <c r="J200" s="2"/>
    </row>
    <row r="201" spans="2:10" ht="18.75">
      <c r="B201" s="35"/>
      <c r="C201" s="50"/>
      <c r="I201" s="2"/>
      <c r="J201" s="2"/>
    </row>
    <row r="202" spans="2:10" ht="18.75">
      <c r="B202" s="35"/>
      <c r="C202" s="50"/>
      <c r="I202" s="2"/>
      <c r="J202" s="2"/>
    </row>
    <row r="203" spans="2:10" ht="18.75">
      <c r="B203" s="35"/>
      <c r="C203" s="50"/>
      <c r="I203" s="2"/>
      <c r="J203" s="2"/>
    </row>
    <row r="204" spans="2:10" ht="18.75">
      <c r="B204" s="35"/>
      <c r="C204" s="50"/>
      <c r="I204" s="2"/>
      <c r="J204" s="2"/>
    </row>
    <row r="205" spans="2:10" ht="18.75">
      <c r="B205" s="35"/>
      <c r="C205" s="50"/>
      <c r="I205" s="2"/>
      <c r="J205" s="2"/>
    </row>
    <row r="206" spans="2:10" ht="18.75">
      <c r="B206" s="35"/>
      <c r="C206" s="50"/>
      <c r="I206" s="2"/>
      <c r="J206" s="2"/>
    </row>
    <row r="207" spans="2:10" ht="18.75">
      <c r="B207" s="35"/>
      <c r="C207" s="50"/>
      <c r="I207" s="2"/>
      <c r="J207" s="2"/>
    </row>
    <row r="208" spans="2:10" ht="18.75">
      <c r="B208" s="35"/>
      <c r="C208" s="50"/>
      <c r="I208" s="2"/>
      <c r="J208" s="2"/>
    </row>
    <row r="209" spans="2:10" ht="18.75">
      <c r="B209" s="35"/>
      <c r="C209" s="50"/>
      <c r="I209" s="2"/>
      <c r="J209" s="2"/>
    </row>
    <row r="210" spans="2:10" ht="18.75">
      <c r="B210" s="35"/>
      <c r="C210" s="50"/>
      <c r="I210" s="2"/>
      <c r="J210" s="2"/>
    </row>
    <row r="211" spans="2:10" ht="18.75">
      <c r="B211" s="35"/>
      <c r="C211" s="50"/>
      <c r="I211" s="2"/>
      <c r="J211" s="2"/>
    </row>
    <row r="212" spans="2:10" ht="18.75">
      <c r="B212" s="35"/>
      <c r="C212" s="50"/>
      <c r="I212" s="2"/>
      <c r="J212" s="2"/>
    </row>
    <row r="213" spans="2:10" ht="18.75">
      <c r="B213" s="35"/>
      <c r="C213" s="50"/>
      <c r="I213" s="2"/>
      <c r="J213" s="2"/>
    </row>
    <row r="214" spans="2:10" ht="18.75">
      <c r="B214" s="35"/>
      <c r="C214" s="50"/>
      <c r="I214" s="2"/>
      <c r="J214" s="2"/>
    </row>
    <row r="215" spans="2:10" ht="18.75">
      <c r="B215" s="35"/>
      <c r="C215" s="50"/>
      <c r="I215" s="2"/>
      <c r="J215" s="2"/>
    </row>
    <row r="216" spans="2:10" ht="18.75">
      <c r="B216" s="35"/>
      <c r="C216" s="50"/>
      <c r="I216" s="2"/>
      <c r="J216" s="2"/>
    </row>
    <row r="217" spans="2:10" ht="18.75">
      <c r="B217" s="35"/>
      <c r="C217" s="50"/>
      <c r="I217" s="2"/>
      <c r="J217" s="2"/>
    </row>
    <row r="218" spans="2:10" ht="18.75">
      <c r="B218" s="35"/>
      <c r="C218" s="50"/>
      <c r="I218" s="2"/>
      <c r="J218" s="2"/>
    </row>
    <row r="219" spans="2:10" ht="18.75">
      <c r="B219" s="35"/>
      <c r="C219" s="50"/>
      <c r="I219" s="2"/>
      <c r="J219" s="2"/>
    </row>
    <row r="220" spans="2:10" ht="18.75">
      <c r="B220" s="35"/>
      <c r="C220" s="50"/>
      <c r="I220" s="2"/>
      <c r="J220" s="2"/>
    </row>
    <row r="221" spans="2:10" ht="18.75">
      <c r="B221" s="35"/>
      <c r="C221" s="50"/>
      <c r="I221" s="2"/>
      <c r="J221" s="2"/>
    </row>
    <row r="222" spans="2:10" ht="18.75">
      <c r="B222" s="35"/>
      <c r="C222" s="50"/>
      <c r="I222" s="2"/>
      <c r="J222" s="2"/>
    </row>
    <row r="223" spans="2:10" ht="18.75">
      <c r="B223" s="35"/>
      <c r="C223" s="50"/>
      <c r="I223" s="2"/>
      <c r="J223" s="2"/>
    </row>
    <row r="224" spans="2:10" ht="18.75">
      <c r="B224" s="35"/>
      <c r="C224" s="50"/>
      <c r="I224" s="2"/>
      <c r="J224" s="2"/>
    </row>
    <row r="225" spans="2:10" ht="18.75">
      <c r="B225" s="35"/>
      <c r="C225" s="50"/>
      <c r="I225" s="2"/>
      <c r="J225" s="2"/>
    </row>
    <row r="226" spans="2:10" ht="18.75">
      <c r="B226" s="35"/>
      <c r="C226" s="50"/>
      <c r="I226" s="2"/>
      <c r="J226" s="2"/>
    </row>
    <row r="227" spans="2:10" ht="18.75">
      <c r="B227" s="35"/>
      <c r="C227" s="50"/>
      <c r="I227" s="2"/>
      <c r="J227" s="2"/>
    </row>
    <row r="228" spans="2:10" ht="18.75">
      <c r="B228" s="35"/>
      <c r="C228" s="50"/>
      <c r="I228" s="2"/>
      <c r="J228" s="2"/>
    </row>
    <row r="229" spans="2:10" ht="18.75">
      <c r="B229" s="35"/>
      <c r="C229" s="50"/>
      <c r="I229" s="2"/>
      <c r="J229" s="2"/>
    </row>
    <row r="230" spans="2:10" ht="18.75">
      <c r="B230" s="35"/>
      <c r="C230" s="50"/>
      <c r="I230" s="2"/>
      <c r="J230" s="2"/>
    </row>
    <row r="231" spans="2:10" ht="18.75">
      <c r="B231" s="35"/>
      <c r="C231" s="50"/>
      <c r="I231" s="2"/>
      <c r="J231" s="2"/>
    </row>
    <row r="232" spans="2:10" ht="18.75">
      <c r="B232" s="35"/>
      <c r="C232" s="50"/>
      <c r="I232" s="2"/>
      <c r="J232" s="2"/>
    </row>
    <row r="233" spans="2:10" ht="18.75">
      <c r="B233" s="35"/>
      <c r="C233" s="50"/>
      <c r="I233" s="2"/>
      <c r="J233" s="2"/>
    </row>
    <row r="234" spans="2:10" ht="18.75">
      <c r="B234" s="35"/>
      <c r="C234" s="50"/>
      <c r="I234" s="2"/>
      <c r="J234" s="2"/>
    </row>
    <row r="235" spans="2:10" ht="18.75">
      <c r="B235" s="35"/>
      <c r="C235" s="50"/>
      <c r="I235" s="2"/>
      <c r="J235" s="2"/>
    </row>
    <row r="236" spans="2:10" ht="18.75">
      <c r="B236" s="35"/>
      <c r="C236" s="50"/>
      <c r="I236" s="2"/>
      <c r="J236" s="2"/>
    </row>
    <row r="237" spans="2:10" ht="18.75">
      <c r="B237" s="35"/>
      <c r="C237" s="50"/>
      <c r="I237" s="2"/>
      <c r="J237" s="2"/>
    </row>
    <row r="238" spans="2:10" ht="18.75">
      <c r="B238" s="35"/>
      <c r="C238" s="50"/>
      <c r="I238" s="2"/>
      <c r="J238" s="2"/>
    </row>
    <row r="239" spans="2:10" ht="18.75">
      <c r="B239" s="35"/>
      <c r="C239" s="50"/>
      <c r="I239" s="2"/>
      <c r="J239" s="2"/>
    </row>
    <row r="240" spans="2:10" ht="18.75">
      <c r="B240" s="35"/>
      <c r="C240" s="50"/>
      <c r="I240" s="2"/>
      <c r="J240" s="2"/>
    </row>
    <row r="241" spans="2:10" ht="18.75">
      <c r="B241" s="35"/>
      <c r="C241" s="50"/>
      <c r="I241" s="2"/>
      <c r="J241" s="2"/>
    </row>
    <row r="242" spans="2:10" ht="18.75">
      <c r="B242" s="35"/>
      <c r="C242" s="50"/>
      <c r="I242" s="2"/>
      <c r="J242" s="2"/>
    </row>
    <row r="243" spans="2:10" ht="18.75">
      <c r="B243" s="35"/>
      <c r="C243" s="50"/>
      <c r="I243" s="2"/>
      <c r="J243" s="2"/>
    </row>
    <row r="244" spans="2:10" ht="18.75">
      <c r="B244" s="35"/>
      <c r="C244" s="50"/>
      <c r="I244" s="2"/>
      <c r="J244" s="2"/>
    </row>
    <row r="245" spans="2:10" ht="18.75">
      <c r="B245" s="35"/>
      <c r="C245" s="50"/>
      <c r="I245" s="2"/>
      <c r="J245" s="2"/>
    </row>
    <row r="246" spans="2:10" ht="18.75">
      <c r="B246" s="35"/>
      <c r="C246" s="50"/>
      <c r="I246" s="2"/>
      <c r="J246" s="2"/>
    </row>
    <row r="247" spans="2:10" ht="18.75">
      <c r="B247" s="35"/>
      <c r="C247" s="50"/>
      <c r="I247" s="2"/>
      <c r="J247" s="2"/>
    </row>
    <row r="248" spans="2:10" ht="18.75">
      <c r="B248" s="35"/>
      <c r="C248" s="50"/>
      <c r="I248" s="2"/>
      <c r="J248" s="2"/>
    </row>
    <row r="249" spans="2:10" ht="18.75">
      <c r="B249" s="35"/>
      <c r="C249" s="50"/>
      <c r="I249" s="2"/>
      <c r="J249" s="2"/>
    </row>
    <row r="250" spans="2:10" ht="18.75">
      <c r="B250" s="35"/>
      <c r="C250" s="50"/>
      <c r="I250" s="2"/>
      <c r="J250" s="2"/>
    </row>
    <row r="251" spans="2:10" ht="18.75">
      <c r="B251" s="35"/>
      <c r="C251" s="50"/>
      <c r="I251" s="2"/>
      <c r="J251" s="2"/>
    </row>
    <row r="252" spans="2:10" ht="18.75">
      <c r="B252" s="35"/>
      <c r="C252" s="50"/>
      <c r="I252" s="2"/>
      <c r="J252" s="2"/>
    </row>
    <row r="253" spans="2:10" ht="18.75">
      <c r="B253" s="35"/>
      <c r="C253" s="50"/>
      <c r="I253" s="2"/>
      <c r="J253" s="2"/>
    </row>
    <row r="254" spans="2:10" ht="18.75">
      <c r="B254" s="35"/>
      <c r="C254" s="50"/>
      <c r="I254" s="2"/>
      <c r="J254" s="2"/>
    </row>
    <row r="255" spans="2:10" ht="18.75">
      <c r="B255" s="35"/>
      <c r="C255" s="50"/>
      <c r="I255" s="2"/>
      <c r="J255" s="2"/>
    </row>
    <row r="256" spans="2:10" ht="18.75">
      <c r="B256" s="35"/>
      <c r="C256" s="50"/>
      <c r="I256" s="2"/>
      <c r="J256" s="2"/>
    </row>
    <row r="257" spans="2:10" ht="18.75">
      <c r="B257" s="35"/>
      <c r="C257" s="50"/>
      <c r="I257" s="2"/>
      <c r="J257" s="2"/>
    </row>
    <row r="258" spans="2:10" ht="18.75">
      <c r="B258" s="35"/>
      <c r="C258" s="50"/>
      <c r="I258" s="2"/>
      <c r="J258" s="2"/>
    </row>
    <row r="259" spans="2:10" ht="18.75">
      <c r="B259" s="35"/>
      <c r="C259" s="50"/>
      <c r="I259" s="2"/>
      <c r="J259" s="2"/>
    </row>
    <row r="260" spans="2:10" ht="18.75">
      <c r="B260" s="35"/>
      <c r="C260" s="50"/>
      <c r="I260" s="2"/>
      <c r="J260" s="2"/>
    </row>
    <row r="261" spans="2:10" ht="18.75">
      <c r="B261" s="35"/>
      <c r="C261" s="50"/>
      <c r="I261" s="2"/>
      <c r="J261" s="2"/>
    </row>
    <row r="262" spans="2:10" ht="18.75">
      <c r="B262" s="35"/>
      <c r="C262" s="50"/>
      <c r="I262" s="2"/>
      <c r="J262" s="2"/>
    </row>
    <row r="263" spans="2:10" ht="18.75">
      <c r="B263" s="35"/>
      <c r="C263" s="50"/>
      <c r="I263" s="2"/>
      <c r="J263" s="2"/>
    </row>
    <row r="264" spans="2:10" ht="18.75">
      <c r="B264" s="35"/>
      <c r="C264" s="50"/>
      <c r="I264" s="2"/>
      <c r="J264" s="2"/>
    </row>
    <row r="265" spans="2:10" ht="18.75">
      <c r="B265" s="35"/>
      <c r="C265" s="50"/>
      <c r="I265" s="2"/>
      <c r="J265" s="2"/>
    </row>
    <row r="266" spans="2:10" ht="18.75">
      <c r="B266" s="35"/>
      <c r="C266" s="50"/>
      <c r="I266" s="2"/>
      <c r="J266" s="2"/>
    </row>
    <row r="267" spans="2:10" ht="18.75">
      <c r="B267" s="35"/>
      <c r="C267" s="50"/>
      <c r="I267" s="2"/>
      <c r="J267" s="2"/>
    </row>
    <row r="268" spans="2:10" ht="18.75">
      <c r="B268" s="35"/>
      <c r="C268" s="50"/>
      <c r="I268" s="2"/>
      <c r="J268" s="2"/>
    </row>
    <row r="269" spans="2:10" ht="18.75">
      <c r="B269" s="35"/>
      <c r="C269" s="50"/>
      <c r="I269" s="2"/>
      <c r="J269" s="2"/>
    </row>
    <row r="270" spans="2:10" ht="18.75">
      <c r="B270" s="35"/>
      <c r="C270" s="50"/>
      <c r="I270" s="2"/>
      <c r="J270" s="2"/>
    </row>
    <row r="271" spans="2:10" ht="18.75">
      <c r="B271" s="35"/>
      <c r="C271" s="50"/>
      <c r="I271" s="2"/>
      <c r="J271" s="2"/>
    </row>
    <row r="272" spans="2:10" ht="18.75">
      <c r="B272" s="35"/>
      <c r="C272" s="50"/>
      <c r="I272" s="2"/>
      <c r="J272" s="2"/>
    </row>
    <row r="273" spans="2:10" ht="18.75">
      <c r="B273" s="35"/>
      <c r="C273" s="50"/>
      <c r="I273" s="2"/>
      <c r="J273" s="2"/>
    </row>
    <row r="274" spans="2:10" ht="18.75">
      <c r="B274" s="35"/>
      <c r="C274" s="50"/>
      <c r="I274" s="2"/>
      <c r="J274" s="2"/>
    </row>
    <row r="275" spans="2:10" ht="18.75">
      <c r="B275" s="35"/>
      <c r="C275" s="50"/>
      <c r="I275" s="2"/>
      <c r="J275" s="2"/>
    </row>
    <row r="276" spans="2:10" ht="18.75">
      <c r="B276" s="35"/>
      <c r="C276" s="50"/>
      <c r="I276" s="2"/>
      <c r="J276" s="2"/>
    </row>
    <row r="277" spans="2:10" ht="18.75">
      <c r="B277" s="35"/>
      <c r="C277" s="50"/>
      <c r="I277" s="2"/>
      <c r="J277" s="2"/>
    </row>
    <row r="278" spans="2:10" ht="18.75">
      <c r="B278" s="35"/>
      <c r="C278" s="50"/>
      <c r="I278" s="2"/>
      <c r="J278" s="2"/>
    </row>
    <row r="279" spans="2:10" ht="18.75">
      <c r="B279" s="35"/>
      <c r="C279" s="50"/>
      <c r="I279" s="2"/>
      <c r="J279" s="2"/>
    </row>
    <row r="280" spans="2:10" ht="18.75">
      <c r="B280" s="35"/>
      <c r="C280" s="50"/>
      <c r="I280" s="2"/>
      <c r="J280" s="2"/>
    </row>
    <row r="281" spans="2:10" ht="18.75">
      <c r="B281" s="35"/>
      <c r="C281" s="50"/>
      <c r="I281" s="2"/>
      <c r="J281" s="2"/>
    </row>
    <row r="282" spans="2:10" ht="18.75">
      <c r="B282" s="35"/>
      <c r="C282" s="50"/>
      <c r="I282" s="2"/>
      <c r="J282" s="2"/>
    </row>
    <row r="283" spans="2:10" ht="18.75">
      <c r="B283" s="35"/>
      <c r="C283" s="50"/>
      <c r="I283" s="2"/>
      <c r="J283" s="2"/>
    </row>
    <row r="284" spans="2:10" ht="18.75">
      <c r="B284" s="35"/>
      <c r="C284" s="50"/>
      <c r="I284" s="2"/>
      <c r="J284" s="2"/>
    </row>
    <row r="285" spans="2:10" ht="18.75">
      <c r="B285" s="35"/>
      <c r="C285" s="50"/>
      <c r="I285" s="2"/>
      <c r="J285" s="2"/>
    </row>
    <row r="286" spans="2:10" ht="18.75">
      <c r="B286" s="35"/>
      <c r="C286" s="50"/>
      <c r="I286" s="2"/>
      <c r="J286" s="2"/>
    </row>
    <row r="287" spans="2:10" ht="18.75">
      <c r="B287" s="35"/>
      <c r="C287" s="50"/>
      <c r="I287" s="2"/>
      <c r="J287" s="2"/>
    </row>
    <row r="288" spans="2:10" ht="18.75">
      <c r="B288" s="35"/>
      <c r="C288" s="50"/>
      <c r="I288" s="2"/>
      <c r="J288" s="2"/>
    </row>
    <row r="289" spans="2:10" ht="18.75">
      <c r="B289" s="35"/>
      <c r="C289" s="50"/>
      <c r="I289" s="2"/>
      <c r="J289" s="2"/>
    </row>
    <row r="290" spans="2:10" ht="18.75">
      <c r="B290" s="35"/>
      <c r="C290" s="50"/>
      <c r="I290" s="2"/>
      <c r="J290" s="2"/>
    </row>
    <row r="291" spans="2:10" ht="18.75">
      <c r="B291" s="35"/>
      <c r="C291" s="50"/>
      <c r="I291" s="2"/>
      <c r="J291" s="2"/>
    </row>
    <row r="292" spans="2:10" ht="18.75">
      <c r="B292" s="35"/>
      <c r="C292" s="50"/>
      <c r="I292" s="2"/>
      <c r="J292" s="2"/>
    </row>
    <row r="293" spans="2:10" ht="18.75">
      <c r="B293" s="35"/>
      <c r="C293" s="50"/>
      <c r="I293" s="2"/>
      <c r="J293" s="2"/>
    </row>
    <row r="294" spans="2:10" ht="18.75">
      <c r="B294" s="35"/>
      <c r="C294" s="50"/>
      <c r="I294" s="2"/>
      <c r="J294" s="2"/>
    </row>
    <row r="295" spans="2:10" ht="18.75">
      <c r="B295" s="35"/>
      <c r="C295" s="50"/>
      <c r="I295" s="2"/>
      <c r="J295" s="2"/>
    </row>
    <row r="296" spans="2:10" ht="18.75">
      <c r="B296" s="35"/>
      <c r="C296" s="50"/>
      <c r="I296" s="2"/>
      <c r="J296" s="2"/>
    </row>
    <row r="297" spans="2:10" ht="18.75">
      <c r="B297" s="35"/>
      <c r="C297" s="50"/>
      <c r="I297" s="2"/>
      <c r="J297" s="2"/>
    </row>
    <row r="298" spans="2:10" ht="18.75">
      <c r="B298" s="35"/>
      <c r="C298" s="50"/>
      <c r="I298" s="2"/>
      <c r="J298" s="2"/>
    </row>
    <row r="299" spans="2:10" ht="18.75">
      <c r="B299" s="35"/>
      <c r="C299" s="50"/>
      <c r="I299" s="2"/>
      <c r="J299" s="2"/>
    </row>
    <row r="300" spans="2:10" ht="18.75">
      <c r="B300" s="35"/>
      <c r="C300" s="50"/>
      <c r="I300" s="2"/>
      <c r="J300" s="2"/>
    </row>
    <row r="301" spans="2:10" ht="18.75">
      <c r="B301" s="35"/>
      <c r="C301" s="50"/>
      <c r="I301" s="2"/>
      <c r="J301" s="2"/>
    </row>
    <row r="302" spans="2:10" ht="18.75">
      <c r="B302" s="35"/>
      <c r="C302" s="50"/>
      <c r="I302" s="2"/>
      <c r="J302" s="2"/>
    </row>
    <row r="303" spans="2:10" ht="18.75">
      <c r="B303" s="35"/>
      <c r="C303" s="50"/>
      <c r="I303" s="2"/>
      <c r="J303" s="2"/>
    </row>
    <row r="304" spans="2:10" ht="18.75">
      <c r="B304" s="35"/>
      <c r="C304" s="50"/>
      <c r="I304" s="2"/>
      <c r="J304" s="2"/>
    </row>
    <row r="305" spans="2:10" ht="18.75">
      <c r="B305" s="35"/>
      <c r="C305" s="50"/>
      <c r="I305" s="2"/>
      <c r="J305" s="2"/>
    </row>
    <row r="306" spans="2:10" ht="18.75">
      <c r="B306" s="35"/>
      <c r="C306" s="50"/>
      <c r="I306" s="2"/>
      <c r="J306" s="2"/>
    </row>
    <row r="307" spans="2:10" ht="18.75">
      <c r="B307" s="35"/>
      <c r="C307" s="50"/>
      <c r="I307" s="2"/>
      <c r="J307" s="2"/>
    </row>
    <row r="308" spans="2:10" ht="18.75">
      <c r="B308" s="35"/>
      <c r="C308" s="50"/>
      <c r="I308" s="2"/>
      <c r="J308" s="2"/>
    </row>
    <row r="309" spans="2:10" ht="18.75">
      <c r="B309" s="35"/>
      <c r="C309" s="50"/>
      <c r="I309" s="2"/>
      <c r="J309" s="2"/>
    </row>
    <row r="310" spans="2:10" ht="18.75">
      <c r="B310" s="35"/>
      <c r="C310" s="50"/>
      <c r="I310" s="2"/>
      <c r="J310" s="2"/>
    </row>
    <row r="311" spans="2:10" ht="18.75">
      <c r="B311" s="35"/>
      <c r="C311" s="50"/>
      <c r="I311" s="2"/>
      <c r="J311" s="2"/>
    </row>
    <row r="312" spans="2:10" ht="18.75">
      <c r="B312" s="35"/>
      <c r="C312" s="50"/>
      <c r="I312" s="2"/>
      <c r="J312" s="2"/>
    </row>
    <row r="313" spans="2:10" ht="18.75">
      <c r="B313" s="35"/>
      <c r="C313" s="50"/>
      <c r="I313" s="2"/>
      <c r="J313" s="2"/>
    </row>
    <row r="314" spans="2:10" ht="18.75">
      <c r="B314" s="35"/>
      <c r="C314" s="50"/>
      <c r="I314" s="2"/>
      <c r="J314" s="2"/>
    </row>
    <row r="315" spans="2:10" ht="18.75">
      <c r="B315" s="35"/>
      <c r="C315" s="50"/>
      <c r="I315" s="2"/>
      <c r="J315" s="2"/>
    </row>
    <row r="316" spans="2:10" ht="18.75">
      <c r="B316" s="35"/>
      <c r="C316" s="50"/>
      <c r="I316" s="2"/>
      <c r="J316" s="2"/>
    </row>
    <row r="317" spans="2:10" ht="18.75">
      <c r="B317" s="35"/>
      <c r="C317" s="50"/>
      <c r="I317" s="2"/>
      <c r="J317" s="2"/>
    </row>
    <row r="318" spans="2:10" ht="18.75">
      <c r="B318" s="35"/>
      <c r="C318" s="50"/>
      <c r="I318" s="2"/>
      <c r="J318" s="2"/>
    </row>
    <row r="319" spans="2:10" ht="18.75">
      <c r="B319" s="35"/>
      <c r="C319" s="50"/>
      <c r="I319" s="2"/>
      <c r="J319" s="2"/>
    </row>
    <row r="320" spans="2:10" ht="18.75">
      <c r="B320" s="35"/>
      <c r="C320" s="50"/>
      <c r="I320" s="2"/>
      <c r="J320" s="2"/>
    </row>
    <row r="321" spans="2:10" ht="18.75">
      <c r="B321" s="35"/>
      <c r="C321" s="50"/>
      <c r="I321" s="2"/>
      <c r="J321" s="2"/>
    </row>
    <row r="322" spans="2:10" ht="18.75">
      <c r="B322" s="35"/>
      <c r="C322" s="50"/>
      <c r="I322" s="2"/>
      <c r="J322" s="2"/>
    </row>
    <row r="323" spans="2:10" ht="18.75">
      <c r="B323" s="35"/>
      <c r="C323" s="50"/>
      <c r="I323" s="2"/>
      <c r="J323" s="2"/>
    </row>
    <row r="324" spans="2:10" ht="18.75">
      <c r="B324" s="35"/>
      <c r="C324" s="50"/>
      <c r="I324" s="2"/>
      <c r="J324" s="2"/>
    </row>
    <row r="325" spans="2:10" ht="18.75">
      <c r="B325" s="35"/>
      <c r="C325" s="50"/>
      <c r="I325" s="2"/>
      <c r="J325" s="2"/>
    </row>
    <row r="326" spans="2:10" ht="18.75">
      <c r="B326" s="35"/>
      <c r="C326" s="50"/>
      <c r="I326" s="2"/>
      <c r="J326" s="2"/>
    </row>
    <row r="327" spans="2:10" ht="18.75">
      <c r="B327" s="35"/>
      <c r="C327" s="50"/>
      <c r="I327" s="2"/>
      <c r="J327" s="2"/>
    </row>
    <row r="328" spans="2:10" ht="18.75">
      <c r="B328" s="35"/>
      <c r="C328" s="50"/>
      <c r="I328" s="2"/>
      <c r="J328" s="2"/>
    </row>
    <row r="329" spans="2:10" ht="18.75">
      <c r="B329" s="35"/>
      <c r="C329" s="50"/>
      <c r="I329" s="2"/>
      <c r="J329" s="2"/>
    </row>
    <row r="330" spans="2:10" ht="18.75">
      <c r="B330" s="35"/>
      <c r="C330" s="50"/>
      <c r="I330" s="2"/>
      <c r="J330" s="2"/>
    </row>
    <row r="331" spans="2:10" ht="18.75">
      <c r="B331" s="35"/>
      <c r="C331" s="50"/>
      <c r="I331" s="2"/>
      <c r="J331" s="2"/>
    </row>
    <row r="332" spans="2:10" ht="18.75">
      <c r="B332" s="35"/>
      <c r="C332" s="50"/>
      <c r="I332" s="2"/>
      <c r="J332" s="2"/>
    </row>
    <row r="333" spans="2:10" ht="18.75">
      <c r="B333" s="35"/>
      <c r="C333" s="50"/>
      <c r="I333" s="2"/>
      <c r="J333" s="2"/>
    </row>
    <row r="334" spans="2:10" ht="18.75">
      <c r="B334" s="35"/>
      <c r="C334" s="50"/>
      <c r="I334" s="2"/>
      <c r="J334" s="2"/>
    </row>
    <row r="335" spans="2:10" ht="18.75">
      <c r="B335" s="35"/>
      <c r="C335" s="50"/>
      <c r="I335" s="2"/>
      <c r="J335" s="2"/>
    </row>
    <row r="336" spans="2:10" ht="18.75">
      <c r="B336" s="35"/>
      <c r="C336" s="50"/>
      <c r="I336" s="2"/>
      <c r="J336" s="2"/>
    </row>
    <row r="337" spans="2:10" ht="18.75">
      <c r="B337" s="35"/>
      <c r="C337" s="50"/>
      <c r="I337" s="2"/>
      <c r="J337" s="2"/>
    </row>
    <row r="338" spans="2:10" ht="18.75">
      <c r="B338" s="35"/>
      <c r="C338" s="50"/>
      <c r="I338" s="2"/>
      <c r="J338" s="2"/>
    </row>
    <row r="339" spans="2:10" ht="18.75">
      <c r="B339" s="35"/>
      <c r="C339" s="50"/>
      <c r="I339" s="2"/>
      <c r="J339" s="2"/>
    </row>
    <row r="340" spans="2:10" ht="18.75">
      <c r="B340" s="35"/>
      <c r="C340" s="50"/>
      <c r="I340" s="2"/>
      <c r="J340" s="2"/>
    </row>
    <row r="341" spans="2:10" ht="18.75">
      <c r="B341" s="35"/>
      <c r="C341" s="50"/>
      <c r="I341" s="2"/>
      <c r="J341" s="2"/>
    </row>
    <row r="342" spans="2:10" ht="18.75">
      <c r="B342" s="35"/>
      <c r="C342" s="50"/>
      <c r="I342" s="2"/>
      <c r="J342" s="2"/>
    </row>
    <row r="343" spans="2:10" ht="18.75">
      <c r="B343" s="35"/>
      <c r="C343" s="50"/>
      <c r="I343" s="2"/>
      <c r="J343" s="2"/>
    </row>
    <row r="344" spans="2:10" ht="18.75">
      <c r="B344" s="35"/>
      <c r="C344" s="50"/>
      <c r="I344" s="2"/>
      <c r="J344" s="2"/>
    </row>
    <row r="345" spans="2:10" ht="18.75">
      <c r="B345" s="35"/>
      <c r="C345" s="50"/>
      <c r="I345" s="2"/>
      <c r="J345" s="2"/>
    </row>
    <row r="346" spans="2:10" ht="18.75">
      <c r="B346" s="35"/>
      <c r="C346" s="50"/>
      <c r="I346" s="2"/>
      <c r="J346" s="2"/>
    </row>
    <row r="347" spans="2:10" ht="18.75">
      <c r="B347" s="35"/>
      <c r="C347" s="50"/>
      <c r="I347" s="2"/>
      <c r="J347" s="2"/>
    </row>
    <row r="348" spans="2:10" ht="18.75">
      <c r="B348" s="35"/>
      <c r="C348" s="50"/>
      <c r="I348" s="2"/>
      <c r="J348" s="2"/>
    </row>
    <row r="349" spans="2:10" ht="18.75">
      <c r="B349" s="35"/>
      <c r="C349" s="50"/>
      <c r="I349" s="2"/>
      <c r="J349" s="2"/>
    </row>
    <row r="350" spans="2:10" ht="18.75">
      <c r="B350" s="35"/>
      <c r="C350" s="50"/>
      <c r="I350" s="2"/>
      <c r="J350" s="2"/>
    </row>
    <row r="351" spans="2:10" ht="18.75">
      <c r="B351" s="35"/>
      <c r="C351" s="50"/>
      <c r="I351" s="2"/>
      <c r="J351" s="2"/>
    </row>
    <row r="352" spans="2:10" ht="18.75">
      <c r="B352" s="35"/>
      <c r="C352" s="50"/>
      <c r="I352" s="2"/>
      <c r="J352" s="2"/>
    </row>
    <row r="353" spans="2:10" ht="18.75">
      <c r="B353" s="35"/>
      <c r="C353" s="50"/>
      <c r="I353" s="2"/>
      <c r="J353" s="2"/>
    </row>
    <row r="354" spans="2:10" ht="18.75">
      <c r="B354" s="35"/>
      <c r="C354" s="50"/>
      <c r="I354" s="2"/>
      <c r="J354" s="2"/>
    </row>
    <row r="355" spans="2:10" ht="18.75">
      <c r="B355" s="35"/>
      <c r="C355" s="50"/>
      <c r="I355" s="2"/>
      <c r="J355" s="2"/>
    </row>
    <row r="356" spans="2:10" ht="18.75">
      <c r="B356" s="35"/>
      <c r="C356" s="50"/>
      <c r="I356" s="2"/>
      <c r="J356" s="2"/>
    </row>
    <row r="357" spans="2:10" ht="18.75">
      <c r="B357" s="35"/>
      <c r="C357" s="50"/>
      <c r="I357" s="2"/>
      <c r="J357" s="2"/>
    </row>
    <row r="358" spans="2:10" ht="18.75">
      <c r="B358" s="35"/>
      <c r="C358" s="50"/>
      <c r="I358" s="2"/>
      <c r="J358" s="2"/>
    </row>
    <row r="359" spans="2:10" ht="18.75">
      <c r="B359" s="35"/>
      <c r="C359" s="50"/>
      <c r="I359" s="2"/>
      <c r="J359" s="2"/>
    </row>
    <row r="360" spans="2:10" ht="18.75">
      <c r="B360" s="35"/>
      <c r="C360" s="50"/>
      <c r="I360" s="2"/>
      <c r="J360" s="2"/>
    </row>
    <row r="361" spans="2:10" ht="18.75">
      <c r="B361" s="35"/>
      <c r="C361" s="50"/>
      <c r="I361" s="2"/>
      <c r="J361" s="2"/>
    </row>
    <row r="362" spans="2:10" ht="18.75">
      <c r="B362" s="35"/>
      <c r="C362" s="50"/>
      <c r="I362" s="2"/>
      <c r="J362" s="2"/>
    </row>
    <row r="363" spans="2:10" ht="18.75">
      <c r="B363" s="35"/>
      <c r="C363" s="50"/>
      <c r="I363" s="2"/>
      <c r="J363" s="2"/>
    </row>
    <row r="364" spans="2:10" ht="18.75">
      <c r="B364" s="35"/>
      <c r="C364" s="50"/>
      <c r="I364" s="2"/>
      <c r="J364" s="2"/>
    </row>
    <row r="365" spans="2:10" ht="18.75">
      <c r="B365" s="35"/>
      <c r="C365" s="50"/>
      <c r="I365" s="2"/>
      <c r="J365" s="2"/>
    </row>
    <row r="366" spans="2:10" ht="18.75">
      <c r="B366" s="35"/>
      <c r="C366" s="50"/>
      <c r="I366" s="2"/>
      <c r="J366" s="2"/>
    </row>
    <row r="367" spans="2:10" ht="18.75">
      <c r="B367" s="35"/>
      <c r="C367" s="50"/>
      <c r="I367" s="2"/>
      <c r="J367" s="2"/>
    </row>
    <row r="368" spans="2:10" ht="18.75">
      <c r="B368" s="35"/>
      <c r="C368" s="50"/>
      <c r="I368" s="2"/>
      <c r="J368" s="2"/>
    </row>
    <row r="369" spans="2:10" ht="18.75">
      <c r="B369" s="35"/>
      <c r="C369" s="50"/>
      <c r="I369" s="2"/>
      <c r="J369" s="2"/>
    </row>
    <row r="370" spans="2:10" ht="18.75">
      <c r="B370" s="35"/>
      <c r="C370" s="50"/>
      <c r="I370" s="2"/>
      <c r="J370" s="2"/>
    </row>
    <row r="371" spans="2:10" ht="18.75">
      <c r="B371" s="35"/>
      <c r="C371" s="50"/>
      <c r="I371" s="2"/>
      <c r="J371" s="2"/>
    </row>
    <row r="372" spans="2:10" ht="18.75">
      <c r="B372" s="35"/>
      <c r="C372" s="50"/>
      <c r="I372" s="2"/>
      <c r="J372" s="2"/>
    </row>
    <row r="373" spans="2:10" ht="18.75">
      <c r="B373" s="35"/>
      <c r="C373" s="50"/>
      <c r="I373" s="2"/>
      <c r="J373" s="2"/>
    </row>
    <row r="374" spans="2:10" ht="18.75">
      <c r="B374" s="35"/>
      <c r="C374" s="50"/>
      <c r="I374" s="2"/>
      <c r="J374" s="2"/>
    </row>
    <row r="375" spans="2:10" ht="18.75">
      <c r="B375" s="35"/>
      <c r="C375" s="50"/>
      <c r="I375" s="2"/>
      <c r="J375" s="2"/>
    </row>
    <row r="376" spans="2:10" ht="18.75">
      <c r="B376" s="35"/>
      <c r="C376" s="50"/>
      <c r="I376" s="2"/>
      <c r="J376" s="2"/>
    </row>
    <row r="377" spans="2:10" ht="18.75">
      <c r="B377" s="35"/>
      <c r="C377" s="50"/>
      <c r="I377" s="2"/>
      <c r="J377" s="2"/>
    </row>
    <row r="378" spans="2:10" ht="18.75">
      <c r="B378" s="35"/>
      <c r="C378" s="50"/>
      <c r="I378" s="2"/>
      <c r="J378" s="2"/>
    </row>
    <row r="379" spans="2:10" ht="18.75">
      <c r="B379" s="35"/>
      <c r="C379" s="50"/>
      <c r="I379" s="2"/>
      <c r="J379" s="2"/>
    </row>
    <row r="380" spans="2:10" ht="18.75">
      <c r="B380" s="35"/>
      <c r="C380" s="50"/>
      <c r="I380" s="2"/>
      <c r="J380" s="2"/>
    </row>
    <row r="381" spans="2:10" ht="18.75">
      <c r="B381" s="35"/>
      <c r="C381" s="50"/>
      <c r="I381" s="2"/>
      <c r="J381" s="2"/>
    </row>
    <row r="382" spans="2:10" ht="18.75">
      <c r="B382" s="35"/>
      <c r="C382" s="50"/>
      <c r="I382" s="2"/>
      <c r="J382" s="2"/>
    </row>
    <row r="383" spans="2:10" ht="18.75">
      <c r="B383" s="35"/>
      <c r="C383" s="50"/>
      <c r="I383" s="2"/>
      <c r="J383" s="2"/>
    </row>
    <row r="384" spans="2:10" ht="18.75">
      <c r="B384" s="35"/>
      <c r="C384" s="50"/>
      <c r="I384" s="2"/>
      <c r="J384" s="2"/>
    </row>
    <row r="385" spans="2:10" ht="18.75">
      <c r="B385" s="35"/>
      <c r="C385" s="50"/>
      <c r="I385" s="2"/>
      <c r="J385" s="2"/>
    </row>
    <row r="386" spans="2:10" ht="18.75">
      <c r="B386" s="35"/>
      <c r="C386" s="50"/>
      <c r="I386" s="2"/>
      <c r="J386" s="2"/>
    </row>
    <row r="387" spans="2:10" ht="18.75">
      <c r="B387" s="35"/>
      <c r="C387" s="50"/>
      <c r="I387" s="2"/>
      <c r="J387" s="2"/>
    </row>
    <row r="388" spans="2:10" ht="18.75">
      <c r="B388" s="35"/>
      <c r="C388" s="50"/>
      <c r="I388" s="2"/>
      <c r="J388" s="2"/>
    </row>
    <row r="389" spans="2:10" ht="18.75">
      <c r="B389" s="35"/>
      <c r="C389" s="50"/>
      <c r="I389" s="2"/>
      <c r="J389" s="2"/>
    </row>
    <row r="390" spans="2:10" ht="18.75">
      <c r="B390" s="35"/>
      <c r="C390" s="50"/>
      <c r="I390" s="2"/>
      <c r="J390" s="2"/>
    </row>
    <row r="391" spans="2:10" ht="18.75">
      <c r="B391" s="35"/>
      <c r="C391" s="50"/>
      <c r="I391" s="2"/>
      <c r="J391" s="2"/>
    </row>
    <row r="392" spans="2:10" ht="18.75">
      <c r="B392" s="35"/>
      <c r="C392" s="50"/>
      <c r="I392" s="2"/>
      <c r="J392" s="2"/>
    </row>
    <row r="393" spans="2:10" ht="18.75">
      <c r="B393" s="35"/>
      <c r="C393" s="50"/>
      <c r="I393" s="2"/>
      <c r="J393" s="2"/>
    </row>
    <row r="394" spans="2:10" ht="18.75">
      <c r="B394" s="35"/>
      <c r="C394" s="50"/>
      <c r="I394" s="2"/>
      <c r="J394" s="2"/>
    </row>
    <row r="395" spans="2:10" ht="18.75">
      <c r="B395" s="35"/>
      <c r="C395" s="50"/>
      <c r="I395" s="2"/>
      <c r="J395" s="2"/>
    </row>
    <row r="396" spans="2:10" ht="18.75">
      <c r="B396" s="35"/>
      <c r="C396" s="50"/>
      <c r="I396" s="2"/>
      <c r="J396" s="2"/>
    </row>
    <row r="397" spans="2:10" ht="18.75">
      <c r="B397" s="35"/>
      <c r="C397" s="50"/>
      <c r="I397" s="2"/>
      <c r="J397" s="2"/>
    </row>
    <row r="398" spans="2:10" ht="18.75">
      <c r="B398" s="35"/>
      <c r="C398" s="50"/>
      <c r="I398" s="2"/>
      <c r="J398" s="2"/>
    </row>
    <row r="399" spans="2:10" ht="18.75">
      <c r="B399" s="35"/>
      <c r="C399" s="50"/>
      <c r="I399" s="2"/>
      <c r="J399" s="2"/>
    </row>
    <row r="400" spans="2:10" ht="18.75">
      <c r="B400" s="35"/>
      <c r="C400" s="50"/>
      <c r="I400" s="2"/>
      <c r="J400" s="2"/>
    </row>
    <row r="401" spans="2:10" ht="18.75">
      <c r="B401" s="35"/>
      <c r="C401" s="50"/>
      <c r="I401" s="2"/>
      <c r="J401" s="2"/>
    </row>
    <row r="402" spans="2:10" ht="18.75">
      <c r="B402" s="35"/>
      <c r="C402" s="50"/>
      <c r="I402" s="2"/>
      <c r="J402" s="2"/>
    </row>
    <row r="403" spans="2:10" ht="18.75">
      <c r="B403" s="35"/>
      <c r="C403" s="50"/>
      <c r="I403" s="2"/>
      <c r="J403" s="2"/>
    </row>
    <row r="404" spans="2:10" ht="18.75">
      <c r="B404" s="35"/>
      <c r="C404" s="50"/>
      <c r="I404" s="2"/>
      <c r="J404" s="2"/>
    </row>
    <row r="405" spans="2:10" ht="18.75">
      <c r="B405" s="35"/>
      <c r="C405" s="50"/>
      <c r="I405" s="2"/>
      <c r="J405" s="2"/>
    </row>
    <row r="406" spans="2:10" ht="18.75">
      <c r="B406" s="35"/>
      <c r="C406" s="50"/>
      <c r="I406" s="2"/>
      <c r="J406" s="2"/>
    </row>
    <row r="407" spans="2:10" ht="18.75">
      <c r="B407" s="35"/>
      <c r="C407" s="50"/>
      <c r="I407" s="2"/>
      <c r="J407" s="2"/>
    </row>
    <row r="408" spans="2:10" ht="18.75">
      <c r="B408" s="35"/>
      <c r="C408" s="50"/>
      <c r="I408" s="2"/>
      <c r="J408" s="2"/>
    </row>
    <row r="409" spans="2:10" ht="18.75">
      <c r="B409" s="35"/>
      <c r="C409" s="50"/>
      <c r="I409" s="2"/>
      <c r="J409" s="2"/>
    </row>
    <row r="410" spans="2:10" ht="18.75">
      <c r="B410" s="35"/>
      <c r="C410" s="50"/>
      <c r="I410" s="2"/>
      <c r="J410" s="2"/>
    </row>
    <row r="411" spans="2:10" ht="18.75">
      <c r="B411" s="35"/>
      <c r="C411" s="50"/>
      <c r="I411" s="2"/>
      <c r="J411" s="2"/>
    </row>
    <row r="412" spans="2:10" ht="18.75">
      <c r="B412" s="35"/>
      <c r="C412" s="50"/>
      <c r="I412" s="2"/>
      <c r="J412" s="2"/>
    </row>
    <row r="413" spans="2:10" ht="18.75">
      <c r="B413" s="35"/>
      <c r="C413" s="50"/>
      <c r="I413" s="2"/>
      <c r="J413" s="2"/>
    </row>
    <row r="414" spans="2:10" ht="18.75">
      <c r="B414" s="35"/>
      <c r="C414" s="50"/>
      <c r="I414" s="2"/>
      <c r="J414" s="2"/>
    </row>
    <row r="415" spans="2:10" ht="18.75">
      <c r="B415" s="35"/>
      <c r="C415" s="50"/>
      <c r="I415" s="2"/>
      <c r="J415" s="2"/>
    </row>
    <row r="416" spans="2:10" ht="18.75">
      <c r="B416" s="35"/>
      <c r="C416" s="50"/>
      <c r="I416" s="2"/>
      <c r="J416" s="2"/>
    </row>
    <row r="417" spans="2:10" ht="18.75">
      <c r="B417" s="35"/>
      <c r="C417" s="50"/>
      <c r="I417" s="2"/>
      <c r="J417" s="2"/>
    </row>
    <row r="418" spans="2:10" ht="18.75">
      <c r="B418" s="35"/>
      <c r="C418" s="50"/>
      <c r="I418" s="2"/>
      <c r="J418" s="2"/>
    </row>
    <row r="419" spans="2:10" ht="18.75">
      <c r="B419" s="35"/>
      <c r="C419" s="50"/>
      <c r="I419" s="2"/>
      <c r="J419" s="2"/>
    </row>
    <row r="420" spans="2:10" ht="18.75">
      <c r="B420" s="35"/>
      <c r="C420" s="50"/>
      <c r="I420" s="2"/>
      <c r="J420" s="2"/>
    </row>
    <row r="421" spans="2:10" ht="18.75">
      <c r="B421" s="35"/>
      <c r="C421" s="50"/>
      <c r="I421" s="2"/>
      <c r="J421" s="2"/>
    </row>
    <row r="422" spans="2:10" ht="18.75">
      <c r="B422" s="35"/>
      <c r="C422" s="50"/>
      <c r="I422" s="2"/>
      <c r="J422" s="2"/>
    </row>
    <row r="423" spans="2:10" ht="18.75">
      <c r="B423" s="35"/>
      <c r="C423" s="50"/>
      <c r="I423" s="2"/>
      <c r="J423" s="2"/>
    </row>
    <row r="424" spans="2:10" ht="18.75">
      <c r="B424" s="35"/>
      <c r="C424" s="50"/>
      <c r="I424" s="2"/>
      <c r="J424" s="2"/>
    </row>
    <row r="425" spans="2:10" ht="18.75">
      <c r="B425" s="35"/>
      <c r="C425" s="50"/>
      <c r="I425" s="2"/>
      <c r="J425" s="2"/>
    </row>
    <row r="426" spans="2:10" ht="18.75">
      <c r="B426" s="35"/>
      <c r="C426" s="50"/>
      <c r="I426" s="2"/>
      <c r="J426" s="2"/>
    </row>
    <row r="427" spans="2:10" ht="18.75">
      <c r="B427" s="35"/>
      <c r="C427" s="50"/>
      <c r="I427" s="2"/>
      <c r="J427" s="2"/>
    </row>
    <row r="428" spans="2:10" ht="18.75">
      <c r="B428" s="35"/>
      <c r="C428" s="50"/>
      <c r="I428" s="2"/>
      <c r="J428" s="2"/>
    </row>
    <row r="429" spans="2:10" ht="18.75">
      <c r="B429" s="35"/>
      <c r="C429" s="50"/>
      <c r="I429" s="2"/>
      <c r="J429" s="2"/>
    </row>
    <row r="430" spans="2:10" ht="18.75">
      <c r="B430" s="35"/>
      <c r="C430" s="50"/>
      <c r="I430" s="2"/>
      <c r="J430" s="2"/>
    </row>
    <row r="431" spans="2:10" ht="18.75">
      <c r="B431" s="35"/>
      <c r="C431" s="50"/>
      <c r="I431" s="2"/>
      <c r="J431" s="2"/>
    </row>
    <row r="432" spans="2:10" ht="18.75">
      <c r="B432" s="35"/>
      <c r="C432" s="50"/>
      <c r="I432" s="2"/>
      <c r="J432" s="2"/>
    </row>
    <row r="433" spans="2:10" ht="18.75">
      <c r="B433" s="35"/>
      <c r="C433" s="50"/>
      <c r="I433" s="2"/>
      <c r="J433" s="2"/>
    </row>
    <row r="434" spans="2:10" ht="18.75">
      <c r="B434" s="35"/>
      <c r="C434" s="50"/>
      <c r="I434" s="2"/>
      <c r="J434" s="2"/>
    </row>
    <row r="435" spans="2:10" ht="18.75">
      <c r="B435" s="35"/>
      <c r="C435" s="50"/>
      <c r="I435" s="2"/>
      <c r="J435" s="2"/>
    </row>
    <row r="436" spans="2:10" ht="18.75">
      <c r="B436" s="35"/>
      <c r="C436" s="50"/>
      <c r="I436" s="2"/>
      <c r="J436" s="2"/>
    </row>
    <row r="437" spans="2:10" ht="18.75">
      <c r="B437" s="35"/>
      <c r="C437" s="50"/>
      <c r="I437" s="2"/>
      <c r="J437" s="2"/>
    </row>
    <row r="438" spans="2:10" ht="18.75">
      <c r="B438" s="35"/>
      <c r="C438" s="50"/>
      <c r="I438" s="2"/>
      <c r="J438" s="2"/>
    </row>
    <row r="439" spans="2:10" ht="18.75">
      <c r="B439" s="35"/>
      <c r="C439" s="50"/>
      <c r="I439" s="2"/>
      <c r="J439" s="2"/>
    </row>
    <row r="440" spans="2:10" ht="18.75">
      <c r="B440" s="35"/>
      <c r="C440" s="50"/>
      <c r="I440" s="2"/>
      <c r="J440" s="2"/>
    </row>
    <row r="441" spans="2:10" ht="18.75">
      <c r="B441" s="35"/>
      <c r="C441" s="50"/>
      <c r="I441" s="2"/>
      <c r="J441" s="2"/>
    </row>
    <row r="442" spans="2:10" ht="18.75">
      <c r="B442" s="35"/>
      <c r="C442" s="50"/>
      <c r="I442" s="2"/>
      <c r="J442" s="2"/>
    </row>
    <row r="443" spans="2:10" ht="18.75">
      <c r="B443" s="35"/>
      <c r="C443" s="50"/>
      <c r="I443" s="2"/>
      <c r="J443" s="2"/>
    </row>
    <row r="444" spans="2:10" ht="18.75">
      <c r="B444" s="35"/>
      <c r="C444" s="50"/>
      <c r="I444" s="2"/>
      <c r="J444" s="2"/>
    </row>
    <row r="445" spans="2:10" ht="18.75">
      <c r="B445" s="35"/>
      <c r="C445" s="50"/>
      <c r="I445" s="2"/>
      <c r="J445" s="2"/>
    </row>
    <row r="446" spans="2:10" ht="18.75">
      <c r="B446" s="35"/>
      <c r="C446" s="50"/>
      <c r="I446" s="2"/>
      <c r="J446" s="2"/>
    </row>
    <row r="447" spans="2:10" ht="18.75">
      <c r="B447" s="35"/>
      <c r="C447" s="50"/>
      <c r="I447" s="2"/>
      <c r="J447" s="2"/>
    </row>
    <row r="448" spans="2:10" ht="18.75">
      <c r="B448" s="35"/>
      <c r="C448" s="50"/>
      <c r="I448" s="2"/>
      <c r="J448" s="2"/>
    </row>
    <row r="449" spans="2:10" ht="18.75">
      <c r="B449" s="35"/>
      <c r="C449" s="50"/>
      <c r="I449" s="2"/>
      <c r="J449" s="2"/>
    </row>
    <row r="450" spans="2:10" ht="18.75">
      <c r="B450" s="35"/>
      <c r="C450" s="50"/>
      <c r="I450" s="2"/>
      <c r="J450" s="2"/>
    </row>
    <row r="451" spans="2:10" ht="18.75">
      <c r="B451" s="35"/>
      <c r="C451" s="50"/>
      <c r="I451" s="2"/>
      <c r="J451" s="2"/>
    </row>
    <row r="452" spans="2:10" ht="18.75">
      <c r="B452" s="35"/>
      <c r="C452" s="50"/>
      <c r="I452" s="2"/>
      <c r="J452" s="2"/>
    </row>
    <row r="453" spans="2:10" ht="18.75">
      <c r="B453" s="35"/>
      <c r="C453" s="50"/>
      <c r="I453" s="2"/>
      <c r="J453" s="2"/>
    </row>
    <row r="454" spans="2:10" ht="18.75">
      <c r="B454" s="35"/>
      <c r="C454" s="50"/>
      <c r="I454" s="2"/>
      <c r="J454" s="2"/>
    </row>
    <row r="455" spans="2:10" ht="18.75">
      <c r="B455" s="35"/>
      <c r="C455" s="50"/>
      <c r="I455" s="2"/>
      <c r="J455" s="2"/>
    </row>
    <row r="456" spans="2:10" ht="18.75">
      <c r="B456" s="35"/>
      <c r="C456" s="50"/>
      <c r="I456" s="2"/>
      <c r="J456" s="2"/>
    </row>
    <row r="457" spans="2:10" ht="18.75">
      <c r="B457" s="35"/>
      <c r="C457" s="50"/>
      <c r="I457" s="2"/>
      <c r="J457" s="2"/>
    </row>
    <row r="458" spans="2:10" ht="18.75">
      <c r="B458" s="35"/>
      <c r="C458" s="50"/>
      <c r="I458" s="2"/>
      <c r="J458" s="2"/>
    </row>
    <row r="459" spans="2:10" ht="18.75">
      <c r="B459" s="35"/>
      <c r="C459" s="50"/>
      <c r="I459" s="2"/>
      <c r="J459" s="2"/>
    </row>
    <row r="460" spans="2:10" ht="18.75">
      <c r="B460" s="35"/>
      <c r="C460" s="50"/>
      <c r="I460" s="2"/>
      <c r="J460" s="2"/>
    </row>
    <row r="461" spans="2:10" ht="18.75">
      <c r="B461" s="35"/>
      <c r="C461" s="50"/>
      <c r="I461" s="2"/>
      <c r="J461" s="2"/>
    </row>
    <row r="462" spans="2:10" ht="18.75">
      <c r="B462" s="35"/>
      <c r="C462" s="50"/>
      <c r="I462" s="2"/>
      <c r="J462" s="2"/>
    </row>
    <row r="463" spans="2:10" ht="18.75">
      <c r="B463" s="35"/>
      <c r="C463" s="50"/>
      <c r="I463" s="2"/>
      <c r="J463" s="2"/>
    </row>
    <row r="464" spans="2:10" ht="18.75">
      <c r="B464" s="35"/>
      <c r="C464" s="50"/>
      <c r="I464" s="2"/>
      <c r="J464" s="2"/>
    </row>
    <row r="465" spans="2:10" ht="18.75">
      <c r="B465" s="35"/>
      <c r="C465" s="50"/>
      <c r="I465" s="2"/>
      <c r="J465" s="2"/>
    </row>
    <row r="466" spans="2:10" ht="18.75">
      <c r="B466" s="35"/>
      <c r="C466" s="50"/>
      <c r="I466" s="2"/>
      <c r="J466" s="2"/>
    </row>
    <row r="467" spans="2:10" ht="18.75">
      <c r="B467" s="35"/>
      <c r="C467" s="50"/>
      <c r="I467" s="2"/>
      <c r="J467" s="2"/>
    </row>
    <row r="468" spans="2:10" ht="18.75">
      <c r="B468" s="35"/>
      <c r="C468" s="50"/>
      <c r="I468" s="2"/>
      <c r="J468" s="2"/>
    </row>
    <row r="469" spans="2:10" ht="18.75">
      <c r="B469" s="35"/>
      <c r="C469" s="50"/>
      <c r="I469" s="2"/>
      <c r="J469" s="2"/>
    </row>
    <row r="470" spans="2:10" ht="18.75">
      <c r="B470" s="35"/>
      <c r="C470" s="50"/>
      <c r="I470" s="2"/>
      <c r="J470" s="2"/>
    </row>
    <row r="471" spans="2:10" ht="18.75">
      <c r="B471" s="35"/>
      <c r="C471" s="50"/>
      <c r="I471" s="2"/>
      <c r="J471" s="2"/>
    </row>
    <row r="472" spans="2:10" ht="18.75">
      <c r="B472" s="35"/>
      <c r="C472" s="50"/>
      <c r="I472" s="2"/>
      <c r="J472" s="2"/>
    </row>
    <row r="473" spans="2:10" ht="18.75">
      <c r="B473" s="35"/>
      <c r="C473" s="50"/>
      <c r="I473" s="2"/>
      <c r="J473" s="2"/>
    </row>
    <row r="474" spans="2:10" ht="18.75">
      <c r="B474" s="35"/>
      <c r="C474" s="50"/>
      <c r="I474" s="2"/>
      <c r="J474" s="2"/>
    </row>
    <row r="475" spans="2:10" ht="18.75">
      <c r="B475" s="35"/>
      <c r="C475" s="50"/>
      <c r="I475" s="2"/>
      <c r="J475" s="2"/>
    </row>
    <row r="476" spans="2:10" ht="18.75">
      <c r="B476" s="35"/>
      <c r="C476" s="50"/>
      <c r="I476" s="2"/>
      <c r="J476" s="2"/>
    </row>
    <row r="477" spans="2:10" ht="18.75">
      <c r="B477" s="35"/>
      <c r="C477" s="50"/>
      <c r="I477" s="2"/>
      <c r="J477" s="2"/>
    </row>
    <row r="478" spans="2:10" ht="18.75">
      <c r="B478" s="35"/>
      <c r="C478" s="50"/>
      <c r="I478" s="2"/>
      <c r="J478" s="2"/>
    </row>
    <row r="479" spans="2:10" ht="18.75">
      <c r="B479" s="35"/>
      <c r="C479" s="50"/>
      <c r="I479" s="2"/>
      <c r="J479" s="2"/>
    </row>
    <row r="480" spans="2:10" ht="18.75">
      <c r="B480" s="35"/>
      <c r="C480" s="50"/>
      <c r="I480" s="2"/>
      <c r="J480" s="2"/>
    </row>
    <row r="481" spans="2:10" ht="18.75">
      <c r="B481" s="35"/>
      <c r="C481" s="50"/>
      <c r="I481" s="2"/>
      <c r="J481" s="2"/>
    </row>
    <row r="482" spans="2:10" ht="18.75">
      <c r="B482" s="35"/>
      <c r="C482" s="50"/>
      <c r="I482" s="2"/>
      <c r="J482" s="2"/>
    </row>
    <row r="483" spans="2:10" ht="18.75">
      <c r="B483" s="35"/>
      <c r="C483" s="50"/>
      <c r="I483" s="2"/>
      <c r="J483" s="2"/>
    </row>
    <row r="484" spans="2:10" ht="18.75">
      <c r="B484" s="35"/>
      <c r="C484" s="50"/>
      <c r="I484" s="2"/>
      <c r="J484" s="2"/>
    </row>
    <row r="485" spans="2:10" ht="18.75">
      <c r="B485" s="35"/>
      <c r="C485" s="50"/>
      <c r="I485" s="2"/>
      <c r="J485" s="2"/>
    </row>
    <row r="486" spans="2:10" ht="18.75">
      <c r="B486" s="35"/>
      <c r="C486" s="50"/>
      <c r="I486" s="2"/>
      <c r="J486" s="2"/>
    </row>
    <row r="487" spans="2:10" ht="18.75">
      <c r="B487" s="35"/>
      <c r="C487" s="50"/>
      <c r="I487" s="2"/>
      <c r="J487" s="2"/>
    </row>
    <row r="488" spans="2:10" ht="18.75">
      <c r="B488" s="35"/>
      <c r="C488" s="50"/>
      <c r="I488" s="2"/>
      <c r="J488" s="2"/>
    </row>
    <row r="489" spans="2:10" ht="18.75">
      <c r="B489" s="35"/>
      <c r="C489" s="50"/>
      <c r="I489" s="2"/>
      <c r="J489" s="2"/>
    </row>
    <row r="490" spans="2:10" ht="18.75">
      <c r="B490" s="35"/>
      <c r="C490" s="50"/>
      <c r="I490" s="2"/>
      <c r="J490" s="2"/>
    </row>
    <row r="491" spans="2:10" ht="18.75">
      <c r="B491" s="35"/>
      <c r="C491" s="50"/>
      <c r="I491" s="2"/>
      <c r="J491" s="2"/>
    </row>
    <row r="492" spans="2:10" ht="18.75">
      <c r="B492" s="35"/>
      <c r="C492" s="50"/>
      <c r="I492" s="2"/>
      <c r="J492" s="2"/>
    </row>
    <row r="493" spans="2:10" ht="18.75">
      <c r="B493" s="35"/>
      <c r="C493" s="50"/>
      <c r="I493" s="2"/>
      <c r="J493" s="2"/>
    </row>
    <row r="494" spans="2:10" ht="18.75">
      <c r="B494" s="35"/>
      <c r="C494" s="50"/>
      <c r="I494" s="2"/>
      <c r="J494" s="2"/>
    </row>
    <row r="495" spans="2:10" ht="18.75">
      <c r="B495" s="35"/>
      <c r="C495" s="50"/>
      <c r="I495" s="2"/>
      <c r="J495" s="2"/>
    </row>
    <row r="496" spans="2:10" ht="18.75">
      <c r="B496" s="35"/>
      <c r="C496" s="50"/>
      <c r="I496" s="2"/>
      <c r="J496" s="2"/>
    </row>
    <row r="497" spans="2:10" ht="18.75">
      <c r="B497" s="35"/>
      <c r="C497" s="50"/>
      <c r="I497" s="2"/>
      <c r="J497" s="2"/>
    </row>
    <row r="498" spans="2:10" ht="18.75">
      <c r="B498" s="35"/>
      <c r="C498" s="50"/>
      <c r="I498" s="2"/>
      <c r="J498" s="2"/>
    </row>
    <row r="499" spans="2:10" ht="18.75">
      <c r="B499" s="35"/>
      <c r="C499" s="50"/>
      <c r="I499" s="2"/>
      <c r="J499" s="2"/>
    </row>
    <row r="500" spans="2:10" ht="18.75">
      <c r="B500" s="35"/>
      <c r="C500" s="50"/>
      <c r="I500" s="2"/>
      <c r="J500" s="2"/>
    </row>
    <row r="501" spans="2:10" ht="18.75">
      <c r="B501" s="35"/>
      <c r="C501" s="50"/>
      <c r="I501" s="2"/>
      <c r="J501" s="2"/>
    </row>
    <row r="502" spans="2:10" ht="18.75">
      <c r="B502" s="35"/>
      <c r="C502" s="50"/>
      <c r="I502" s="2"/>
      <c r="J502" s="2"/>
    </row>
    <row r="503" spans="2:10" ht="18.75">
      <c r="B503" s="35"/>
      <c r="C503" s="50"/>
      <c r="I503" s="2"/>
      <c r="J503" s="2"/>
    </row>
    <row r="504" spans="2:10" ht="18.75">
      <c r="B504" s="35"/>
      <c r="C504" s="50"/>
      <c r="I504" s="2"/>
      <c r="J504" s="2"/>
    </row>
    <row r="505" spans="2:10" ht="18.75">
      <c r="B505" s="35"/>
      <c r="C505" s="50"/>
      <c r="I505" s="2"/>
      <c r="J505" s="2"/>
    </row>
    <row r="506" spans="2:10" ht="18.75">
      <c r="B506" s="35"/>
      <c r="C506" s="50"/>
      <c r="I506" s="2"/>
      <c r="J506" s="2"/>
    </row>
    <row r="507" spans="2:10" ht="18.75">
      <c r="B507" s="35"/>
      <c r="C507" s="50"/>
      <c r="I507" s="2"/>
      <c r="J507" s="2"/>
    </row>
    <row r="508" spans="2:10" ht="18.75">
      <c r="B508" s="35"/>
      <c r="C508" s="50"/>
      <c r="I508" s="2"/>
      <c r="J508" s="2"/>
    </row>
    <row r="509" spans="2:10" ht="18.75">
      <c r="B509" s="35"/>
      <c r="C509" s="50"/>
      <c r="I509" s="2"/>
      <c r="J509" s="2"/>
    </row>
    <row r="510" spans="2:10" ht="18.75">
      <c r="B510" s="35"/>
      <c r="C510" s="50"/>
      <c r="I510" s="2"/>
      <c r="J510" s="2"/>
    </row>
    <row r="511" spans="2:10" ht="18.75">
      <c r="B511" s="35"/>
      <c r="C511" s="50"/>
      <c r="I511" s="2"/>
      <c r="J511" s="2"/>
    </row>
    <row r="512" spans="2:10" ht="18.75">
      <c r="B512" s="35"/>
      <c r="C512" s="50"/>
      <c r="I512" s="2"/>
      <c r="J512" s="2"/>
    </row>
    <row r="513" spans="2:10" ht="18.75">
      <c r="B513" s="35"/>
      <c r="C513" s="50"/>
      <c r="I513" s="2"/>
      <c r="J513" s="2"/>
    </row>
    <row r="514" spans="2:10" ht="18.75">
      <c r="B514" s="35"/>
      <c r="C514" s="50"/>
      <c r="I514" s="2"/>
      <c r="J514" s="2"/>
    </row>
    <row r="515" spans="2:10" ht="18.75">
      <c r="B515" s="35"/>
      <c r="C515" s="50"/>
      <c r="I515" s="2"/>
      <c r="J515" s="2"/>
    </row>
    <row r="516" spans="2:10" ht="18.75">
      <c r="B516" s="35"/>
      <c r="C516" s="50"/>
      <c r="I516" s="2"/>
      <c r="J516" s="2"/>
    </row>
    <row r="517" spans="2:10" ht="18.75">
      <c r="B517" s="35"/>
      <c r="C517" s="50"/>
      <c r="I517" s="2"/>
      <c r="J517" s="2"/>
    </row>
    <row r="518" spans="2:10" ht="18.75">
      <c r="B518" s="35"/>
      <c r="C518" s="50"/>
      <c r="I518" s="2"/>
      <c r="J518" s="2"/>
    </row>
    <row r="519" spans="2:10" ht="18.75">
      <c r="B519" s="35"/>
      <c r="C519" s="50"/>
      <c r="I519" s="2"/>
      <c r="J519" s="2"/>
    </row>
    <row r="520" spans="2:10" ht="18.75">
      <c r="B520" s="35"/>
      <c r="C520" s="50"/>
      <c r="I520" s="2"/>
      <c r="J520" s="2"/>
    </row>
    <row r="521" spans="2:10" ht="18.75">
      <c r="B521" s="35"/>
      <c r="C521" s="50"/>
      <c r="I521" s="2"/>
      <c r="J521" s="2"/>
    </row>
    <row r="522" spans="2:10" ht="18.75">
      <c r="B522" s="35"/>
      <c r="C522" s="50"/>
      <c r="I522" s="2"/>
      <c r="J522" s="2"/>
    </row>
    <row r="523" spans="2:10" ht="18.75">
      <c r="B523" s="35"/>
      <c r="C523" s="50"/>
      <c r="I523" s="2"/>
      <c r="J523" s="2"/>
    </row>
    <row r="524" spans="2:10" ht="18.75">
      <c r="B524" s="35"/>
      <c r="C524" s="50"/>
      <c r="I524" s="2"/>
      <c r="J524" s="2"/>
    </row>
    <row r="525" spans="2:10" ht="18.75">
      <c r="B525" s="35"/>
      <c r="C525" s="50"/>
      <c r="I525" s="2"/>
      <c r="J525" s="2"/>
    </row>
    <row r="526" spans="2:10" ht="18.75">
      <c r="B526" s="35"/>
      <c r="C526" s="50"/>
      <c r="I526" s="2"/>
      <c r="J526" s="2"/>
    </row>
    <row r="527" spans="2:10" ht="18.75">
      <c r="B527" s="35"/>
      <c r="C527" s="50"/>
      <c r="I527" s="2"/>
      <c r="J527" s="2"/>
    </row>
    <row r="528" spans="2:10" ht="18.75">
      <c r="B528" s="35"/>
      <c r="C528" s="50"/>
      <c r="I528" s="2"/>
      <c r="J528" s="2"/>
    </row>
    <row r="529" spans="2:10" ht="18.75">
      <c r="B529" s="35"/>
      <c r="C529" s="50"/>
      <c r="I529" s="2"/>
      <c r="J529" s="2"/>
    </row>
    <row r="530" spans="2:10" ht="18.75">
      <c r="B530" s="35"/>
      <c r="C530" s="50"/>
      <c r="I530" s="2"/>
      <c r="J530" s="2"/>
    </row>
    <row r="531" spans="2:10" ht="18.75">
      <c r="B531" s="35"/>
      <c r="C531" s="50"/>
      <c r="I531" s="2"/>
      <c r="J531" s="2"/>
    </row>
    <row r="532" spans="2:10" ht="18.75">
      <c r="B532" s="35"/>
      <c r="C532" s="50"/>
      <c r="I532" s="2"/>
      <c r="J532" s="2"/>
    </row>
    <row r="533" spans="2:10" ht="18.75">
      <c r="B533" s="35"/>
      <c r="C533" s="50"/>
      <c r="I533" s="2"/>
      <c r="J533" s="2"/>
    </row>
    <row r="534" spans="2:10" ht="18.75">
      <c r="B534" s="35"/>
      <c r="C534" s="50"/>
      <c r="I534" s="2"/>
      <c r="J534" s="2"/>
    </row>
    <row r="535" spans="2:10" ht="18.75">
      <c r="B535" s="35"/>
      <c r="C535" s="50"/>
      <c r="I535" s="2"/>
      <c r="J535" s="2"/>
    </row>
    <row r="536" spans="2:10" ht="18.75">
      <c r="B536" s="35"/>
      <c r="C536" s="50"/>
      <c r="I536" s="2"/>
      <c r="J536" s="2"/>
    </row>
    <row r="537" spans="2:10" ht="18.75">
      <c r="B537" s="35"/>
      <c r="C537" s="50"/>
      <c r="I537" s="2"/>
      <c r="J537" s="2"/>
    </row>
    <row r="538" spans="2:10" ht="18.75">
      <c r="B538" s="35"/>
      <c r="C538" s="50"/>
      <c r="I538" s="2"/>
      <c r="J538" s="2"/>
    </row>
    <row r="539" spans="2:10" ht="18.75">
      <c r="B539" s="35"/>
      <c r="C539" s="50"/>
      <c r="I539" s="2"/>
      <c r="J539" s="2"/>
    </row>
    <row r="540" spans="2:10" ht="18.75">
      <c r="B540" s="35"/>
      <c r="C540" s="50"/>
      <c r="I540" s="2"/>
      <c r="J540" s="2"/>
    </row>
    <row r="541" spans="2:10" ht="18.75">
      <c r="B541" s="35"/>
      <c r="C541" s="50"/>
      <c r="I541" s="2"/>
      <c r="J541" s="2"/>
    </row>
    <row r="542" spans="2:10" ht="18.75">
      <c r="B542" s="35"/>
      <c r="C542" s="50"/>
      <c r="I542" s="2"/>
      <c r="J542" s="2"/>
    </row>
    <row r="543" spans="2:10" ht="18.75">
      <c r="B543" s="35"/>
      <c r="C543" s="50"/>
      <c r="I543" s="2"/>
      <c r="J543" s="2"/>
    </row>
    <row r="544" spans="2:10" ht="18.75">
      <c r="B544" s="35"/>
      <c r="C544" s="50"/>
      <c r="I544" s="2"/>
      <c r="J544" s="2"/>
    </row>
    <row r="545" spans="2:10" ht="18.75">
      <c r="B545" s="35"/>
      <c r="C545" s="50"/>
      <c r="I545" s="2"/>
      <c r="J545" s="2"/>
    </row>
    <row r="546" spans="2:10" ht="18.75">
      <c r="B546" s="35"/>
      <c r="C546" s="50"/>
      <c r="I546" s="2"/>
      <c r="J546" s="2"/>
    </row>
    <row r="547" spans="2:10" ht="18.75">
      <c r="B547" s="35"/>
      <c r="C547" s="50"/>
      <c r="I547" s="2"/>
      <c r="J547" s="2"/>
    </row>
    <row r="548" spans="2:10" ht="18.75">
      <c r="B548" s="35"/>
      <c r="C548" s="50"/>
      <c r="I548" s="2"/>
      <c r="J548" s="2"/>
    </row>
    <row r="549" spans="2:10" ht="18.75">
      <c r="B549" s="35"/>
      <c r="C549" s="50"/>
      <c r="I549" s="2"/>
      <c r="J549" s="2"/>
    </row>
    <row r="550" spans="2:10" ht="18.75">
      <c r="B550" s="35"/>
      <c r="C550" s="50"/>
      <c r="I550" s="2"/>
      <c r="J550" s="2"/>
    </row>
    <row r="551" spans="2:10" ht="18.75">
      <c r="B551" s="35"/>
      <c r="C551" s="50"/>
      <c r="I551" s="2"/>
      <c r="J551" s="2"/>
    </row>
    <row r="552" spans="2:10" ht="18.75">
      <c r="B552" s="35"/>
      <c r="C552" s="50"/>
      <c r="I552" s="2"/>
      <c r="J552" s="2"/>
    </row>
    <row r="553" spans="2:10" ht="18.75">
      <c r="B553" s="35"/>
      <c r="C553" s="50"/>
      <c r="I553" s="2"/>
      <c r="J553" s="2"/>
    </row>
    <row r="554" spans="2:10" ht="18.75">
      <c r="B554" s="35"/>
      <c r="C554" s="50"/>
      <c r="I554" s="2"/>
      <c r="J554" s="2"/>
    </row>
    <row r="555" spans="2:10" ht="18.75">
      <c r="B555" s="35"/>
      <c r="C555" s="50"/>
      <c r="I555" s="2"/>
      <c r="J555" s="2"/>
    </row>
    <row r="556" spans="2:10" ht="18.75">
      <c r="B556" s="35"/>
      <c r="C556" s="50"/>
      <c r="I556" s="2"/>
      <c r="J556" s="2"/>
    </row>
    <row r="557" spans="2:10" ht="18.75">
      <c r="B557" s="35"/>
      <c r="C557" s="50"/>
      <c r="I557" s="2"/>
      <c r="J557" s="2"/>
    </row>
    <row r="558" spans="2:10" ht="18.75">
      <c r="B558" s="35"/>
      <c r="C558" s="50"/>
      <c r="I558" s="2"/>
      <c r="J558" s="2"/>
    </row>
    <row r="559" spans="2:10" ht="18.75">
      <c r="B559" s="35"/>
      <c r="C559" s="50"/>
      <c r="I559" s="2"/>
      <c r="J559" s="2"/>
    </row>
    <row r="560" spans="2:10" ht="18.75">
      <c r="B560" s="35"/>
      <c r="C560" s="50"/>
      <c r="I560" s="2"/>
      <c r="J560" s="2"/>
    </row>
    <row r="561" spans="2:10" ht="18.75">
      <c r="B561" s="35"/>
      <c r="C561" s="50"/>
      <c r="I561" s="2"/>
      <c r="J561" s="2"/>
    </row>
    <row r="562" spans="2:10" ht="18.75">
      <c r="B562" s="35"/>
      <c r="C562" s="50"/>
      <c r="I562" s="2"/>
      <c r="J562" s="2"/>
    </row>
    <row r="563" spans="2:10" ht="18.75">
      <c r="B563" s="35"/>
      <c r="C563" s="50"/>
      <c r="I563" s="2"/>
      <c r="J563" s="2"/>
    </row>
    <row r="564" spans="2:10" ht="18.75">
      <c r="B564" s="35"/>
      <c r="C564" s="50"/>
      <c r="I564" s="2"/>
      <c r="J564" s="2"/>
    </row>
    <row r="565" spans="2:10" ht="18.75">
      <c r="B565" s="35"/>
      <c r="C565" s="50"/>
      <c r="I565" s="2"/>
      <c r="J565" s="2"/>
    </row>
    <row r="566" spans="2:10" ht="18.75">
      <c r="B566" s="35"/>
      <c r="C566" s="50"/>
      <c r="I566" s="2"/>
      <c r="J566" s="2"/>
    </row>
    <row r="567" spans="2:10" ht="18.75">
      <c r="B567" s="35"/>
      <c r="C567" s="50"/>
      <c r="I567" s="2"/>
      <c r="J567" s="2"/>
    </row>
    <row r="568" spans="2:10" ht="18.75">
      <c r="B568" s="35"/>
      <c r="C568" s="50"/>
      <c r="I568" s="2"/>
      <c r="J568" s="2"/>
    </row>
    <row r="569" spans="2:10" ht="18.75">
      <c r="B569" s="35"/>
      <c r="C569" s="50"/>
      <c r="I569" s="2"/>
      <c r="J569" s="2"/>
    </row>
    <row r="570" spans="2:10" ht="18.75">
      <c r="B570" s="35"/>
      <c r="C570" s="50"/>
      <c r="I570" s="2"/>
      <c r="J570" s="2"/>
    </row>
    <row r="571" spans="2:10" ht="18.75">
      <c r="B571" s="35"/>
      <c r="C571" s="50"/>
      <c r="I571" s="2"/>
      <c r="J571" s="2"/>
    </row>
    <row r="572" spans="2:10" ht="18.75">
      <c r="B572" s="35"/>
      <c r="C572" s="50"/>
      <c r="I572" s="2"/>
      <c r="J572" s="2"/>
    </row>
    <row r="573" spans="2:10" ht="18.75">
      <c r="B573" s="35"/>
      <c r="C573" s="50"/>
      <c r="I573" s="2"/>
      <c r="J573" s="2"/>
    </row>
    <row r="574" spans="2:10" ht="18.75">
      <c r="B574" s="35"/>
      <c r="C574" s="50"/>
      <c r="I574" s="2"/>
      <c r="J574" s="2"/>
    </row>
    <row r="575" spans="2:10" ht="18.75">
      <c r="B575" s="35"/>
      <c r="C575" s="50"/>
      <c r="I575" s="2"/>
      <c r="J575" s="2"/>
    </row>
    <row r="576" spans="2:10" ht="18.75">
      <c r="B576" s="35"/>
      <c r="C576" s="50"/>
      <c r="I576" s="2"/>
      <c r="J576" s="2"/>
    </row>
    <row r="577" spans="2:10" ht="18.75">
      <c r="B577" s="35"/>
      <c r="C577" s="50"/>
      <c r="I577" s="2"/>
      <c r="J577" s="2"/>
    </row>
    <row r="578" spans="2:10" ht="18.75">
      <c r="B578" s="35"/>
      <c r="C578" s="50"/>
      <c r="I578" s="2"/>
      <c r="J578" s="2"/>
    </row>
    <row r="579" spans="2:10" ht="18.75">
      <c r="B579" s="35"/>
      <c r="C579" s="50"/>
      <c r="I579" s="2"/>
      <c r="J579" s="2"/>
    </row>
    <row r="580" spans="2:10" ht="18.75">
      <c r="B580" s="35"/>
      <c r="C580" s="50"/>
      <c r="I580" s="2"/>
      <c r="J580" s="2"/>
    </row>
    <row r="581" spans="2:10" ht="18.75">
      <c r="B581" s="35"/>
      <c r="C581" s="50"/>
      <c r="I581" s="2"/>
      <c r="J581" s="2"/>
    </row>
    <row r="582" spans="2:10" ht="18.75">
      <c r="B582" s="35"/>
      <c r="C582" s="50"/>
      <c r="I582" s="2"/>
      <c r="J582" s="2"/>
    </row>
    <row r="583" spans="2:10" ht="18.75">
      <c r="B583" s="35"/>
      <c r="C583" s="50"/>
      <c r="I583" s="2"/>
      <c r="J583" s="2"/>
    </row>
    <row r="584" spans="2:10" ht="18.75">
      <c r="B584" s="35"/>
      <c r="C584" s="50"/>
      <c r="I584" s="2"/>
      <c r="J584" s="2"/>
    </row>
    <row r="585" spans="2:10" ht="18.75">
      <c r="B585" s="35"/>
      <c r="C585" s="50"/>
      <c r="I585" s="2"/>
      <c r="J585" s="2"/>
    </row>
    <row r="586" spans="2:10" ht="18.75">
      <c r="B586" s="35"/>
      <c r="C586" s="50"/>
      <c r="I586" s="2"/>
      <c r="J586" s="2"/>
    </row>
    <row r="587" spans="2:10" ht="18.75">
      <c r="B587" s="35"/>
      <c r="C587" s="50"/>
      <c r="I587" s="2"/>
      <c r="J587" s="2"/>
    </row>
    <row r="588" spans="2:10" ht="18.75">
      <c r="B588" s="35"/>
      <c r="C588" s="50"/>
      <c r="I588" s="2"/>
      <c r="J588" s="2"/>
    </row>
    <row r="589" spans="2:10" ht="18.75">
      <c r="B589" s="35"/>
      <c r="C589" s="50"/>
      <c r="I589" s="2"/>
      <c r="J589" s="2"/>
    </row>
    <row r="590" spans="2:10" ht="18.75">
      <c r="B590" s="35"/>
      <c r="C590" s="50"/>
      <c r="I590" s="2"/>
      <c r="J590" s="2"/>
    </row>
    <row r="591" spans="2:10" ht="18.75">
      <c r="B591" s="35"/>
      <c r="C591" s="50"/>
      <c r="I591" s="2"/>
      <c r="J591" s="2"/>
    </row>
    <row r="592" spans="2:10" ht="18.75">
      <c r="B592" s="35"/>
      <c r="C592" s="50"/>
      <c r="I592" s="2"/>
      <c r="J592" s="2"/>
    </row>
    <row r="593" spans="2:10" ht="18.75">
      <c r="B593" s="35"/>
      <c r="C593" s="50"/>
      <c r="I593" s="2"/>
      <c r="J593" s="2"/>
    </row>
    <row r="594" spans="2:10" ht="18.75">
      <c r="B594" s="35"/>
      <c r="C594" s="50"/>
      <c r="I594" s="2"/>
      <c r="J594" s="2"/>
    </row>
    <row r="595" spans="2:10" ht="18.75">
      <c r="B595" s="35"/>
      <c r="C595" s="50"/>
      <c r="I595" s="2"/>
      <c r="J595" s="2"/>
    </row>
    <row r="596" spans="2:10" ht="18.75">
      <c r="B596" s="35"/>
      <c r="C596" s="50"/>
      <c r="I596" s="2"/>
      <c r="J596" s="2"/>
    </row>
    <row r="597" spans="2:10" ht="18.75">
      <c r="B597" s="35"/>
      <c r="C597" s="50"/>
      <c r="I597" s="2"/>
      <c r="J597" s="2"/>
    </row>
    <row r="598" spans="2:10" ht="18.75">
      <c r="B598" s="35"/>
      <c r="C598" s="50"/>
      <c r="I598" s="2"/>
      <c r="J598" s="2"/>
    </row>
    <row r="599" spans="2:10" ht="18.75">
      <c r="B599" s="35"/>
      <c r="C599" s="50"/>
      <c r="I599" s="2"/>
      <c r="J599" s="2"/>
    </row>
    <row r="600" spans="2:10" ht="18.75">
      <c r="B600" s="35"/>
      <c r="C600" s="50"/>
      <c r="I600" s="2"/>
      <c r="J600" s="2"/>
    </row>
    <row r="601" spans="2:10" ht="18.75">
      <c r="B601" s="35"/>
      <c r="C601" s="50"/>
      <c r="I601" s="2"/>
      <c r="J601" s="2"/>
    </row>
    <row r="602" spans="2:10" ht="18.75">
      <c r="B602" s="35"/>
      <c r="C602" s="50"/>
      <c r="I602" s="2"/>
      <c r="J602" s="2"/>
    </row>
    <row r="603" spans="2:10" ht="18.75">
      <c r="B603" s="35"/>
      <c r="C603" s="50"/>
      <c r="I603" s="2"/>
      <c r="J603" s="2"/>
    </row>
    <row r="604" spans="2:10" ht="18.75">
      <c r="B604" s="35"/>
      <c r="C604" s="50"/>
      <c r="I604" s="2"/>
      <c r="J604" s="2"/>
    </row>
    <row r="605" spans="2:10" ht="18.75">
      <c r="B605" s="35"/>
      <c r="C605" s="50"/>
      <c r="I605" s="2"/>
      <c r="J605" s="2"/>
    </row>
    <row r="606" spans="2:10" ht="18.75">
      <c r="B606" s="35"/>
      <c r="C606" s="50"/>
      <c r="I606" s="2"/>
      <c r="J606" s="2"/>
    </row>
    <row r="607" spans="2:10" ht="18.75">
      <c r="B607" s="35"/>
      <c r="C607" s="50"/>
      <c r="I607" s="2"/>
      <c r="J607" s="2"/>
    </row>
    <row r="608" spans="2:10" ht="18.75">
      <c r="B608" s="35"/>
      <c r="C608" s="50"/>
      <c r="I608" s="2"/>
      <c r="J608" s="2"/>
    </row>
    <row r="609" spans="2:10" ht="18.75">
      <c r="B609" s="35"/>
      <c r="C609" s="50"/>
      <c r="I609" s="2"/>
      <c r="J609" s="2"/>
    </row>
    <row r="610" spans="2:10" ht="18.75">
      <c r="B610" s="35"/>
      <c r="C610" s="50"/>
      <c r="I610" s="2"/>
      <c r="J610" s="2"/>
    </row>
    <row r="611" spans="2:10" ht="18.75">
      <c r="B611" s="35"/>
      <c r="C611" s="50"/>
      <c r="I611" s="2"/>
      <c r="J611" s="2"/>
    </row>
    <row r="612" spans="2:10" ht="18.75">
      <c r="B612" s="35"/>
      <c r="C612" s="50"/>
      <c r="I612" s="2"/>
      <c r="J612" s="2"/>
    </row>
    <row r="613" spans="2:10" ht="18.75">
      <c r="B613" s="35"/>
      <c r="C613" s="50"/>
      <c r="I613" s="2"/>
      <c r="J613" s="2"/>
    </row>
    <row r="614" spans="2:10" ht="18.75">
      <c r="B614" s="35"/>
      <c r="C614" s="50"/>
      <c r="I614" s="2"/>
      <c r="J614" s="2"/>
    </row>
    <row r="615" spans="2:10" ht="18.75">
      <c r="B615" s="35"/>
      <c r="C615" s="50"/>
      <c r="I615" s="2"/>
      <c r="J615" s="2"/>
    </row>
    <row r="616" spans="2:10" ht="18.75">
      <c r="B616" s="35"/>
      <c r="C616" s="50"/>
      <c r="I616" s="2"/>
      <c r="J616" s="2"/>
    </row>
    <row r="617" spans="2:10" ht="18.75">
      <c r="B617" s="35"/>
      <c r="C617" s="50"/>
      <c r="I617" s="2"/>
      <c r="J617" s="2"/>
    </row>
    <row r="618" spans="2:10" ht="18.75">
      <c r="B618" s="35"/>
      <c r="C618" s="50"/>
      <c r="I618" s="2"/>
      <c r="J618" s="2"/>
    </row>
    <row r="619" spans="2:10" ht="18.75">
      <c r="B619" s="35"/>
      <c r="C619" s="50"/>
      <c r="I619" s="2"/>
      <c r="J619" s="2"/>
    </row>
    <row r="620" spans="2:10" ht="18.75">
      <c r="B620" s="35"/>
      <c r="C620" s="50"/>
      <c r="I620" s="2"/>
      <c r="J620" s="2"/>
    </row>
    <row r="621" spans="2:10" ht="18.75">
      <c r="B621" s="35"/>
      <c r="C621" s="50"/>
      <c r="I621" s="2"/>
      <c r="J621" s="2"/>
    </row>
    <row r="622" spans="2:10" ht="18.75">
      <c r="B622" s="35"/>
      <c r="C622" s="50"/>
      <c r="I622" s="2"/>
      <c r="J622" s="2"/>
    </row>
    <row r="623" spans="2:10" ht="18.75">
      <c r="B623" s="35"/>
      <c r="C623" s="50"/>
      <c r="I623" s="2"/>
      <c r="J623" s="2"/>
    </row>
    <row r="624" spans="2:10" ht="18.75">
      <c r="B624" s="35"/>
      <c r="C624" s="50"/>
      <c r="I624" s="2"/>
      <c r="J624" s="2"/>
    </row>
    <row r="625" spans="2:10" ht="18.75">
      <c r="B625" s="35"/>
      <c r="C625" s="50"/>
      <c r="I625" s="2"/>
      <c r="J625" s="2"/>
    </row>
    <row r="626" spans="2:10" ht="18.75">
      <c r="B626" s="35"/>
      <c r="C626" s="50"/>
      <c r="I626" s="2"/>
      <c r="J626" s="2"/>
    </row>
    <row r="627" spans="2:10" ht="18.75">
      <c r="B627" s="35"/>
      <c r="C627" s="50"/>
      <c r="I627" s="2"/>
      <c r="J627" s="2"/>
    </row>
    <row r="628" spans="2:10" ht="18.75">
      <c r="B628" s="35"/>
      <c r="C628" s="50"/>
      <c r="I628" s="2"/>
      <c r="J628" s="2"/>
    </row>
    <row r="629" spans="2:10" ht="18.75">
      <c r="B629" s="35"/>
      <c r="C629" s="50"/>
      <c r="I629" s="2"/>
      <c r="J629" s="2"/>
    </row>
    <row r="630" spans="2:10" ht="18.75">
      <c r="B630" s="35"/>
      <c r="C630" s="50"/>
      <c r="I630" s="2"/>
      <c r="J630" s="2"/>
    </row>
    <row r="631" spans="2:10" ht="18.75">
      <c r="B631" s="35"/>
      <c r="C631" s="50"/>
      <c r="I631" s="2"/>
      <c r="J631" s="2"/>
    </row>
    <row r="632" spans="2:10" ht="18.75">
      <c r="B632" s="35"/>
      <c r="C632" s="50"/>
      <c r="I632" s="2"/>
      <c r="J632" s="2"/>
    </row>
    <row r="633" spans="2:10" ht="18.75">
      <c r="B633" s="35"/>
      <c r="C633" s="50"/>
      <c r="I633" s="2"/>
      <c r="J633" s="2"/>
    </row>
    <row r="634" spans="2:10" ht="18.75">
      <c r="B634" s="35"/>
      <c r="C634" s="50"/>
      <c r="I634" s="2"/>
      <c r="J634" s="2"/>
    </row>
    <row r="635" spans="2:10" ht="18.75">
      <c r="B635" s="35"/>
      <c r="C635" s="50"/>
      <c r="I635" s="2"/>
      <c r="J635" s="2"/>
    </row>
    <row r="636" spans="2:10" ht="18.75">
      <c r="B636" s="35"/>
      <c r="C636" s="50"/>
      <c r="I636" s="2"/>
      <c r="J636" s="2"/>
    </row>
    <row r="637" spans="2:10" ht="18.75">
      <c r="B637" s="35"/>
      <c r="C637" s="50"/>
      <c r="I637" s="2"/>
      <c r="J637" s="2"/>
    </row>
    <row r="638" spans="2:10" ht="18.75">
      <c r="B638" s="35"/>
      <c r="C638" s="50"/>
      <c r="I638" s="2"/>
      <c r="J638" s="2"/>
    </row>
    <row r="639" spans="2:10" ht="18.75">
      <c r="B639" s="35"/>
      <c r="C639" s="50"/>
      <c r="I639" s="2"/>
      <c r="J639" s="2"/>
    </row>
    <row r="640" spans="2:10" ht="18.75">
      <c r="B640" s="35"/>
      <c r="C640" s="50"/>
      <c r="I640" s="2"/>
      <c r="J640" s="2"/>
    </row>
    <row r="641" spans="2:10" ht="18.75">
      <c r="B641" s="35"/>
      <c r="C641" s="50"/>
      <c r="I641" s="2"/>
      <c r="J641" s="2"/>
    </row>
    <row r="642" spans="2:10" ht="18.75">
      <c r="B642" s="35"/>
      <c r="C642" s="50"/>
      <c r="I642" s="2"/>
      <c r="J642" s="2"/>
    </row>
    <row r="643" spans="2:10" ht="18.75">
      <c r="B643" s="35"/>
      <c r="C643" s="50"/>
      <c r="I643" s="2"/>
      <c r="J643" s="2"/>
    </row>
    <row r="644" spans="2:10" ht="18.75">
      <c r="B644" s="35"/>
      <c r="C644" s="50"/>
      <c r="I644" s="2"/>
      <c r="J644" s="2"/>
    </row>
    <row r="645" spans="2:10" ht="18.75">
      <c r="B645" s="35"/>
      <c r="C645" s="50"/>
      <c r="I645" s="2"/>
      <c r="J645" s="2"/>
    </row>
    <row r="646" spans="2:10" ht="18.75">
      <c r="B646" s="35"/>
      <c r="C646" s="50"/>
      <c r="I646" s="2"/>
      <c r="J646" s="2"/>
    </row>
    <row r="647" spans="2:10" ht="18.75">
      <c r="B647" s="35"/>
      <c r="C647" s="50"/>
      <c r="I647" s="2"/>
      <c r="J647" s="2"/>
    </row>
    <row r="648" spans="2:10" ht="18.75">
      <c r="B648" s="35"/>
      <c r="C648" s="50"/>
      <c r="I648" s="2"/>
      <c r="J648" s="2"/>
    </row>
    <row r="649" spans="2:10" ht="18.75">
      <c r="B649" s="35"/>
      <c r="C649" s="50"/>
      <c r="I649" s="2"/>
      <c r="J649" s="2"/>
    </row>
    <row r="650" spans="2:10" ht="18.75">
      <c r="B650" s="35"/>
      <c r="C650" s="50"/>
      <c r="I650" s="2"/>
      <c r="J650" s="2"/>
    </row>
    <row r="651" spans="2:10" ht="18.75">
      <c r="B651" s="35"/>
      <c r="C651" s="50"/>
      <c r="I651" s="2"/>
      <c r="J651" s="2"/>
    </row>
    <row r="652" spans="2:10" ht="18.75">
      <c r="B652" s="35"/>
      <c r="C652" s="50"/>
      <c r="I652" s="2"/>
      <c r="J652" s="2"/>
    </row>
    <row r="653" spans="2:10" ht="18.75">
      <c r="B653" s="35"/>
      <c r="C653" s="50"/>
      <c r="I653" s="2"/>
      <c r="J653" s="2"/>
    </row>
    <row r="654" spans="2:10" ht="18.75">
      <c r="B654" s="35"/>
      <c r="C654" s="50"/>
      <c r="I654" s="2"/>
      <c r="J654" s="2"/>
    </row>
    <row r="655" spans="2:10" ht="18.75">
      <c r="B655" s="35"/>
      <c r="C655" s="50"/>
      <c r="I655" s="2"/>
      <c r="J655" s="2"/>
    </row>
    <row r="656" spans="2:10" ht="18.75">
      <c r="B656" s="35"/>
      <c r="C656" s="50"/>
      <c r="I656" s="2"/>
      <c r="J656" s="2"/>
    </row>
    <row r="657" spans="2:10" ht="18.75">
      <c r="B657" s="35"/>
      <c r="C657" s="50"/>
      <c r="I657" s="2"/>
      <c r="J657" s="2"/>
    </row>
    <row r="658" spans="2:10" ht="18.75">
      <c r="B658" s="35"/>
      <c r="C658" s="50"/>
      <c r="I658" s="2"/>
      <c r="J658" s="2"/>
    </row>
    <row r="659" spans="2:10" ht="18.75">
      <c r="B659" s="35"/>
      <c r="C659" s="50"/>
      <c r="I659" s="2"/>
      <c r="J659" s="2"/>
    </row>
    <row r="660" spans="2:10" ht="18.75">
      <c r="B660" s="35"/>
      <c r="C660" s="50"/>
      <c r="I660" s="2"/>
      <c r="J660" s="2"/>
    </row>
    <row r="661" spans="2:10" ht="18.75">
      <c r="B661" s="35"/>
      <c r="C661" s="50"/>
      <c r="I661" s="2"/>
      <c r="J661" s="2"/>
    </row>
    <row r="662" spans="2:10" ht="18.75">
      <c r="B662" s="35"/>
      <c r="C662" s="50"/>
      <c r="I662" s="2"/>
      <c r="J662" s="2"/>
    </row>
    <row r="663" spans="2:10" ht="18.75">
      <c r="B663" s="35"/>
      <c r="C663" s="50"/>
      <c r="I663" s="2"/>
      <c r="J663" s="2"/>
    </row>
    <row r="664" spans="2:10" ht="18.75">
      <c r="B664" s="35"/>
      <c r="C664" s="50"/>
      <c r="I664" s="2"/>
      <c r="J664" s="2"/>
    </row>
    <row r="665" spans="2:10" ht="18.75">
      <c r="B665" s="35"/>
      <c r="C665" s="50"/>
      <c r="I665" s="2"/>
      <c r="J665" s="2"/>
    </row>
    <row r="666" spans="2:10" ht="18.75">
      <c r="B666" s="35"/>
      <c r="C666" s="50"/>
      <c r="I666" s="2"/>
      <c r="J666" s="2"/>
    </row>
    <row r="667" spans="2:10" ht="18.75">
      <c r="B667" s="35"/>
      <c r="C667" s="50"/>
      <c r="I667" s="2"/>
      <c r="J667" s="2"/>
    </row>
    <row r="668" spans="2:10" ht="18.75">
      <c r="B668" s="35"/>
      <c r="C668" s="50"/>
      <c r="I668" s="2"/>
      <c r="J668" s="2"/>
    </row>
    <row r="669" spans="2:10" ht="18.75">
      <c r="B669" s="35"/>
      <c r="C669" s="50"/>
      <c r="I669" s="2"/>
      <c r="J669" s="2"/>
    </row>
    <row r="670" spans="2:10" ht="18.75">
      <c r="B670" s="35"/>
      <c r="C670" s="50"/>
      <c r="I670" s="2"/>
      <c r="J670" s="2"/>
    </row>
    <row r="671" spans="2:10" ht="18.75">
      <c r="B671" s="35"/>
      <c r="C671" s="50"/>
      <c r="I671" s="2"/>
      <c r="J671" s="2"/>
    </row>
    <row r="672" spans="2:10" ht="18.75">
      <c r="B672" s="35"/>
      <c r="C672" s="50"/>
      <c r="I672" s="2"/>
      <c r="J672" s="2"/>
    </row>
    <row r="673" spans="2:10" ht="18.75">
      <c r="B673" s="35"/>
      <c r="C673" s="50"/>
      <c r="I673" s="2"/>
      <c r="J673" s="2"/>
    </row>
    <row r="674" spans="2:10" ht="18.75">
      <c r="B674" s="35"/>
      <c r="C674" s="50"/>
      <c r="I674" s="2"/>
      <c r="J674" s="2"/>
    </row>
    <row r="675" spans="2:10" ht="18.75">
      <c r="B675" s="35"/>
      <c r="C675" s="50"/>
      <c r="I675" s="2"/>
      <c r="J675" s="2"/>
    </row>
    <row r="676" spans="2:10" ht="18.75">
      <c r="B676" s="35"/>
      <c r="C676" s="50"/>
      <c r="I676" s="2"/>
      <c r="J676" s="2"/>
    </row>
    <row r="677" spans="2:10" ht="18.75">
      <c r="B677" s="35"/>
      <c r="C677" s="50"/>
      <c r="I677" s="2"/>
      <c r="J677" s="2"/>
    </row>
    <row r="678" spans="2:10" ht="18.75">
      <c r="B678" s="35"/>
      <c r="C678" s="50"/>
      <c r="I678" s="2"/>
      <c r="J678" s="2"/>
    </row>
    <row r="679" spans="2:10" ht="18.75">
      <c r="B679" s="35"/>
      <c r="C679" s="50"/>
      <c r="I679" s="2"/>
      <c r="J679" s="2"/>
    </row>
    <row r="680" spans="2:10" ht="18.75">
      <c r="B680" s="35"/>
      <c r="C680" s="50"/>
      <c r="I680" s="2"/>
      <c r="J680" s="2"/>
    </row>
    <row r="681" spans="2:10" ht="18.75">
      <c r="B681" s="35"/>
      <c r="C681" s="50"/>
      <c r="I681" s="2"/>
      <c r="J681" s="2"/>
    </row>
    <row r="682" spans="2:10" ht="18.75">
      <c r="B682" s="35"/>
      <c r="C682" s="50"/>
      <c r="I682" s="2"/>
      <c r="J682" s="2"/>
    </row>
    <row r="683" spans="2:10" ht="18.75">
      <c r="B683" s="35"/>
      <c r="C683" s="50"/>
      <c r="I683" s="2"/>
      <c r="J683" s="2"/>
    </row>
    <row r="684" spans="2:10" ht="18.75">
      <c r="B684" s="35"/>
      <c r="C684" s="50"/>
      <c r="I684" s="2"/>
      <c r="J684" s="2"/>
    </row>
    <row r="685" spans="2:10" ht="18.75">
      <c r="B685" s="35"/>
      <c r="C685" s="50"/>
      <c r="I685" s="2"/>
      <c r="J685" s="2"/>
    </row>
    <row r="686" spans="2:10" ht="18.75">
      <c r="B686" s="35"/>
      <c r="C686" s="50"/>
      <c r="I686" s="2"/>
      <c r="J686" s="2"/>
    </row>
    <row r="687" spans="2:10" ht="18.75">
      <c r="B687" s="35"/>
      <c r="C687" s="50"/>
      <c r="I687" s="2"/>
      <c r="J687" s="2"/>
    </row>
    <row r="688" spans="2:10" ht="18.75">
      <c r="B688" s="35"/>
      <c r="C688" s="50"/>
      <c r="I688" s="2"/>
      <c r="J688" s="2"/>
    </row>
    <row r="689" spans="2:10" ht="18.75">
      <c r="B689" s="35"/>
      <c r="C689" s="50"/>
      <c r="I689" s="2"/>
      <c r="J689" s="2"/>
    </row>
    <row r="690" spans="2:10" ht="18.75">
      <c r="B690" s="35"/>
      <c r="C690" s="50"/>
      <c r="I690" s="2"/>
      <c r="J690" s="2"/>
    </row>
    <row r="691" spans="2:10" ht="18.75">
      <c r="B691" s="35"/>
      <c r="C691" s="50"/>
      <c r="I691" s="2"/>
      <c r="J691" s="2"/>
    </row>
    <row r="692" spans="2:10" ht="18.75">
      <c r="B692" s="35"/>
      <c r="C692" s="50"/>
      <c r="I692" s="2"/>
      <c r="J692" s="2"/>
    </row>
    <row r="693" spans="2:10" ht="18.75">
      <c r="B693" s="35"/>
      <c r="C693" s="50"/>
      <c r="I693" s="2"/>
      <c r="J693" s="2"/>
    </row>
    <row r="694" spans="2:10" ht="18.75">
      <c r="B694" s="35"/>
      <c r="C694" s="50"/>
      <c r="I694" s="2"/>
      <c r="J694" s="2"/>
    </row>
    <row r="695" spans="2:10" ht="18.75">
      <c r="B695" s="35"/>
      <c r="C695" s="50"/>
      <c r="I695" s="2"/>
      <c r="J695" s="2"/>
    </row>
    <row r="696" spans="2:10" ht="18.75">
      <c r="B696" s="35"/>
      <c r="C696" s="50"/>
      <c r="I696" s="2"/>
      <c r="J696" s="2"/>
    </row>
    <row r="697" spans="2:10" ht="18.75">
      <c r="B697" s="35"/>
      <c r="C697" s="50"/>
      <c r="I697" s="2"/>
      <c r="J697" s="2"/>
    </row>
    <row r="698" spans="2:10" ht="18.75">
      <c r="B698" s="35"/>
      <c r="C698" s="50"/>
      <c r="I698" s="2"/>
      <c r="J698" s="2"/>
    </row>
    <row r="699" spans="2:10" ht="18.75">
      <c r="B699" s="35"/>
      <c r="C699" s="50"/>
      <c r="I699" s="2"/>
      <c r="J699" s="2"/>
    </row>
    <row r="700" spans="2:10" ht="18.75">
      <c r="B700" s="35"/>
      <c r="C700" s="50"/>
      <c r="I700" s="2"/>
      <c r="J700" s="2"/>
    </row>
    <row r="701" spans="2:10" ht="18.75">
      <c r="B701" s="35"/>
      <c r="C701" s="50"/>
      <c r="I701" s="2"/>
      <c r="J701" s="2"/>
    </row>
    <row r="702" spans="2:10" ht="18.75">
      <c r="B702" s="35"/>
      <c r="C702" s="50"/>
      <c r="I702" s="2"/>
      <c r="J702" s="2"/>
    </row>
    <row r="703" spans="2:10" ht="18.75">
      <c r="B703" s="35"/>
      <c r="C703" s="50"/>
      <c r="I703" s="2"/>
      <c r="J703" s="2"/>
    </row>
    <row r="704" spans="2:10" ht="18.75">
      <c r="B704" s="35"/>
      <c r="C704" s="50"/>
      <c r="I704" s="2"/>
      <c r="J704" s="2"/>
    </row>
    <row r="705" spans="2:10" ht="18.75">
      <c r="B705" s="35"/>
      <c r="C705" s="50"/>
      <c r="I705" s="2"/>
      <c r="J705" s="2"/>
    </row>
    <row r="706" spans="2:10" ht="18.75">
      <c r="B706" s="35"/>
      <c r="C706" s="50"/>
      <c r="I706" s="2"/>
      <c r="J706" s="2"/>
    </row>
    <row r="707" spans="9:10" ht="18.75">
      <c r="I707" s="2"/>
      <c r="J707" s="2"/>
    </row>
    <row r="708" spans="9:10" ht="18.75">
      <c r="I708" s="2"/>
      <c r="J708" s="2"/>
    </row>
    <row r="709" spans="9:10" ht="18.75">
      <c r="I709" s="2"/>
      <c r="J709" s="2"/>
    </row>
    <row r="710" spans="9:10" ht="18.75">
      <c r="I710" s="2"/>
      <c r="J710" s="2"/>
    </row>
    <row r="711" spans="9:10" ht="18.75">
      <c r="I711" s="2"/>
      <c r="J711" s="2"/>
    </row>
    <row r="712" spans="9:10" ht="18.75">
      <c r="I712" s="2"/>
      <c r="J712" s="2"/>
    </row>
    <row r="713" spans="9:10" ht="18.75">
      <c r="I713" s="2"/>
      <c r="J713" s="2"/>
    </row>
    <row r="714" spans="9:10" ht="18.75">
      <c r="I714" s="2"/>
      <c r="J714" s="2"/>
    </row>
    <row r="715" spans="9:10" ht="18.75">
      <c r="I715" s="2"/>
      <c r="J715" s="2"/>
    </row>
    <row r="716" spans="9:10" ht="18.75">
      <c r="I716" s="2"/>
      <c r="J716" s="2"/>
    </row>
    <row r="717" spans="9:10" ht="18.75">
      <c r="I717" s="2"/>
      <c r="J717" s="2"/>
    </row>
    <row r="718" spans="9:10" ht="18.75">
      <c r="I718" s="2"/>
      <c r="J718" s="2"/>
    </row>
    <row r="719" spans="9:10" ht="18.75">
      <c r="I719" s="2"/>
      <c r="J719" s="2"/>
    </row>
    <row r="720" spans="9:10" ht="18.75">
      <c r="I720" s="2"/>
      <c r="J720" s="2"/>
    </row>
    <row r="721" spans="9:10" ht="18.75">
      <c r="I721" s="2"/>
      <c r="J721" s="2"/>
    </row>
    <row r="722" spans="9:10" ht="18.75">
      <c r="I722" s="2"/>
      <c r="J722" s="2"/>
    </row>
    <row r="723" spans="9:10" ht="18.75">
      <c r="I723" s="2"/>
      <c r="J723" s="2"/>
    </row>
    <row r="724" spans="9:10" ht="18.75">
      <c r="I724" s="2"/>
      <c r="J724" s="2"/>
    </row>
    <row r="725" spans="9:10" ht="18.75">
      <c r="I725" s="2"/>
      <c r="J725" s="2"/>
    </row>
    <row r="726" spans="9:10" ht="18.75">
      <c r="I726" s="2"/>
      <c r="J726" s="2"/>
    </row>
    <row r="727" spans="9:10" ht="18.75">
      <c r="I727" s="2"/>
      <c r="J727" s="2"/>
    </row>
    <row r="728" spans="9:10" ht="18.75">
      <c r="I728" s="2"/>
      <c r="J728" s="2"/>
    </row>
    <row r="729" spans="9:10" ht="18.75">
      <c r="I729" s="2"/>
      <c r="J729" s="2"/>
    </row>
    <row r="730" spans="9:10" ht="18.75">
      <c r="I730" s="2"/>
      <c r="J730" s="2"/>
    </row>
    <row r="731" spans="9:10" ht="18.75">
      <c r="I731" s="2"/>
      <c r="J731" s="2"/>
    </row>
    <row r="732" spans="9:10" ht="18.75">
      <c r="I732" s="2"/>
      <c r="J732" s="2"/>
    </row>
  </sheetData>
  <sheetProtection/>
  <mergeCells count="31">
    <mergeCell ref="B2:H2"/>
    <mergeCell ref="B6:E6"/>
    <mergeCell ref="F6:H6"/>
    <mergeCell ref="B28:B29"/>
    <mergeCell ref="G51:G52"/>
    <mergeCell ref="B53:B54"/>
    <mergeCell ref="C53:C54"/>
    <mergeCell ref="D53:D54"/>
    <mergeCell ref="E53:E54"/>
    <mergeCell ref="F53:F54"/>
    <mergeCell ref="B3:E5"/>
    <mergeCell ref="F3:H5"/>
    <mergeCell ref="B22:B23"/>
    <mergeCell ref="C22:C23"/>
    <mergeCell ref="D22:D23"/>
    <mergeCell ref="E22:E23"/>
    <mergeCell ref="F22:F23"/>
    <mergeCell ref="G22:G23"/>
    <mergeCell ref="B7:H8"/>
    <mergeCell ref="B51:B52"/>
    <mergeCell ref="C51:C52"/>
    <mergeCell ref="E51:E52"/>
    <mergeCell ref="D51:D52"/>
    <mergeCell ref="F51:F52"/>
    <mergeCell ref="R22:R23"/>
    <mergeCell ref="G53:G54"/>
    <mergeCell ref="C28:C29"/>
    <mergeCell ref="D28:D29"/>
    <mergeCell ref="E28:E29"/>
    <mergeCell ref="F28:F29"/>
    <mergeCell ref="G28:G29"/>
  </mergeCells>
  <conditionalFormatting sqref="G9">
    <cfRule type="cellIs" priority="31" dxfId="26" operator="equal" stopIfTrue="1">
      <formula>0</formula>
    </cfRule>
  </conditionalFormatting>
  <conditionalFormatting sqref="H9">
    <cfRule type="cellIs" priority="12" dxfId="26" operator="equal" stopIfTrue="1">
      <formula>0</formula>
    </cfRule>
  </conditionalFormatting>
  <conditionalFormatting sqref="B49">
    <cfRule type="cellIs" priority="4" dxfId="26" operator="equal" stopIfTrue="1">
      <formula>0</formula>
    </cfRule>
  </conditionalFormatting>
  <conditionalFormatting sqref="B30">
    <cfRule type="cellIs" priority="2" dxfId="26" operator="equal" stopIfTrue="1">
      <formula>0</formula>
    </cfRule>
  </conditionalFormatting>
  <conditionalFormatting sqref="B45">
    <cfRule type="cellIs" priority="3" dxfId="26" operator="equal" stopIfTrue="1">
      <formula>0</formula>
    </cfRule>
  </conditionalFormatting>
  <conditionalFormatting sqref="B18">
    <cfRule type="cellIs" priority="1" dxfId="26" operator="equal" stopIfTrue="1">
      <formula>0</formula>
    </cfRule>
  </conditionalFormatting>
  <printOptions horizontalCentered="1"/>
  <pageMargins left="0.3937007874015748" right="0.3937007874015748" top="0.1968503937007874" bottom="0.1968503937007874" header="0.31496062992125984" footer="0.31496062992125984"/>
  <pageSetup fitToHeight="0" fitToWidth="1" horizontalDpi="600" verticalDpi="600" orientation="landscape" paperSize="9" scale="60" r:id="rId3"/>
  <headerFooter>
    <oddFooter>&amp;RPágina &amp;P de &amp;N</oddFooter>
  </headerFooter>
  <rowBreaks count="8" manualBreakCount="8">
    <brk id="21" min="1" max="7" man="1"/>
    <brk id="23" min="1" max="7" man="1"/>
    <brk id="25" min="1" max="7" man="1"/>
    <brk id="29" min="1" max="7" man="1"/>
    <brk id="33" min="1" max="7" man="1"/>
    <brk id="45" min="1" max="7" man="1"/>
    <brk id="48" min="1" max="7" man="1"/>
    <brk id="52" min="1" max="7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view="pageBreakPreview" zoomScale="70" zoomScaleNormal="98" zoomScaleSheetLayoutView="70" zoomScalePageLayoutView="0" workbookViewId="0" topLeftCell="A1">
      <selection activeCell="K26" sqref="K26"/>
    </sheetView>
  </sheetViews>
  <sheetFormatPr defaultColWidth="9.140625" defaultRowHeight="15"/>
  <cols>
    <col min="1" max="1" width="6.7109375" style="0" customWidth="1"/>
    <col min="2" max="2" width="22.28125" style="0" customWidth="1"/>
    <col min="3" max="3" width="19.8515625" style="0" customWidth="1"/>
    <col min="4" max="4" width="12.7109375" style="0" customWidth="1"/>
    <col min="5" max="16" width="16.7109375" style="0" customWidth="1"/>
    <col min="17" max="18" width="12.7109375" style="0" customWidth="1"/>
    <col min="19" max="19" width="14.28125" style="0" bestFit="1" customWidth="1"/>
    <col min="20" max="20" width="13.28125" style="0" customWidth="1"/>
    <col min="21" max="21" width="11.28125" style="0" bestFit="1" customWidth="1"/>
    <col min="22" max="22" width="14.28125" style="0" bestFit="1" customWidth="1"/>
  </cols>
  <sheetData>
    <row r="1" spans="1:18" ht="70.5" customHeight="1">
      <c r="A1" s="284" t="s">
        <v>25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74"/>
      <c r="R1" s="74"/>
    </row>
    <row r="2" spans="1:18" ht="30" customHeight="1">
      <c r="A2" s="327" t="s">
        <v>121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75"/>
      <c r="R2" s="75"/>
    </row>
    <row r="3" spans="1:18" ht="62.25" customHeight="1">
      <c r="A3" s="327" t="s">
        <v>119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75"/>
      <c r="R3" s="75"/>
    </row>
    <row r="4" spans="1:18" ht="21" customHeight="1">
      <c r="A4" s="328" t="s">
        <v>102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76"/>
      <c r="R4" s="76"/>
    </row>
    <row r="5" spans="1:18" ht="30" customHeight="1">
      <c r="A5" s="328" t="s">
        <v>5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77"/>
      <c r="R5" s="77"/>
    </row>
    <row r="6" spans="1:18" ht="30" customHeight="1">
      <c r="A6" s="330" t="s">
        <v>27</v>
      </c>
      <c r="B6" s="330" t="s">
        <v>34</v>
      </c>
      <c r="C6" s="130" t="s">
        <v>104</v>
      </c>
      <c r="D6" s="131"/>
      <c r="E6" s="331" t="s">
        <v>106</v>
      </c>
      <c r="F6" s="331" t="s">
        <v>107</v>
      </c>
      <c r="G6" s="325" t="s">
        <v>44</v>
      </c>
      <c r="H6" s="325" t="s">
        <v>45</v>
      </c>
      <c r="I6" s="325" t="s">
        <v>46</v>
      </c>
      <c r="J6" s="325" t="s">
        <v>47</v>
      </c>
      <c r="K6" s="325" t="s">
        <v>48</v>
      </c>
      <c r="L6" s="325" t="s">
        <v>49</v>
      </c>
      <c r="M6" s="325" t="s">
        <v>50</v>
      </c>
      <c r="N6" s="325" t="s">
        <v>51</v>
      </c>
      <c r="O6" s="325" t="s">
        <v>240</v>
      </c>
      <c r="P6" s="325" t="s">
        <v>241</v>
      </c>
      <c r="Q6" s="78"/>
      <c r="R6" s="78"/>
    </row>
    <row r="7" spans="1:18" ht="30" customHeight="1">
      <c r="A7" s="330"/>
      <c r="B7" s="330"/>
      <c r="C7" s="129" t="s">
        <v>1</v>
      </c>
      <c r="D7" s="132" t="s">
        <v>2</v>
      </c>
      <c r="E7" s="332"/>
      <c r="F7" s="332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78"/>
      <c r="R7" s="78"/>
    </row>
    <row r="8" spans="1:20" s="71" customFormat="1" ht="30" customHeight="1">
      <c r="A8" s="319" t="s">
        <v>3</v>
      </c>
      <c r="B8" s="321" t="str">
        <f>'P.O'!E10</f>
        <v>Canteiro de Obras</v>
      </c>
      <c r="C8" s="133">
        <f>'P.O'!I18</f>
        <v>52095.9</v>
      </c>
      <c r="D8" s="134">
        <f>C8/$C$18</f>
        <v>0.014517443336885342</v>
      </c>
      <c r="E8" s="135">
        <f>$C$8*E9</f>
        <v>52095.9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5"/>
      <c r="Q8" s="79"/>
      <c r="R8" s="79"/>
      <c r="S8" s="69">
        <f aca="true" t="shared" si="0" ref="S8:S15">SUM(E8:P8)</f>
        <v>52095.9</v>
      </c>
      <c r="T8" s="70" t="str">
        <f aca="true" t="shared" si="1" ref="T8:T15">IF(S8=C8,"OK","DIFERENTE")</f>
        <v>OK</v>
      </c>
    </row>
    <row r="9" spans="1:20" s="71" customFormat="1" ht="30" customHeight="1">
      <c r="A9" s="320"/>
      <c r="B9" s="322"/>
      <c r="C9" s="137"/>
      <c r="D9" s="138"/>
      <c r="E9" s="139">
        <v>1</v>
      </c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39"/>
      <c r="Q9" s="80"/>
      <c r="R9" s="80"/>
      <c r="S9" s="69">
        <f t="shared" si="0"/>
        <v>1</v>
      </c>
      <c r="T9" s="70" t="str">
        <f t="shared" si="1"/>
        <v>DIFERENTE</v>
      </c>
    </row>
    <row r="10" spans="1:20" s="71" customFormat="1" ht="30" customHeight="1">
      <c r="A10" s="329" t="s">
        <v>101</v>
      </c>
      <c r="B10" s="326" t="str">
        <f>'P.O'!E19</f>
        <v>Pavimentação</v>
      </c>
      <c r="C10" s="141">
        <f>'P.O'!I29</f>
        <v>2584573.5900000003</v>
      </c>
      <c r="D10" s="142">
        <f>C10/$C$18</f>
        <v>0.7202371135316854</v>
      </c>
      <c r="E10" s="143">
        <f>$C$10*E11</f>
        <v>129228.67950000003</v>
      </c>
      <c r="F10" s="143"/>
      <c r="G10" s="143"/>
      <c r="H10" s="143">
        <f aca="true" t="shared" si="2" ref="H10:P10">$C$10*H11</f>
        <v>284303.0949</v>
      </c>
      <c r="I10" s="143">
        <f t="shared" si="2"/>
        <v>284303.0949</v>
      </c>
      <c r="J10" s="143">
        <f t="shared" si="2"/>
        <v>335994.5667</v>
      </c>
      <c r="K10" s="143">
        <f t="shared" si="2"/>
        <v>258457.35900000005</v>
      </c>
      <c r="L10" s="143">
        <f t="shared" si="2"/>
        <v>258457.35900000005</v>
      </c>
      <c r="M10" s="143">
        <f t="shared" si="2"/>
        <v>258457.35900000005</v>
      </c>
      <c r="N10" s="143">
        <f t="shared" si="2"/>
        <v>258457.35900000005</v>
      </c>
      <c r="O10" s="143">
        <f t="shared" si="2"/>
        <v>258457.35900000005</v>
      </c>
      <c r="P10" s="143">
        <f t="shared" si="2"/>
        <v>258457.35900000005</v>
      </c>
      <c r="Q10" s="79"/>
      <c r="R10" s="79"/>
      <c r="S10" s="69">
        <f t="shared" si="0"/>
        <v>2584573.5900000012</v>
      </c>
      <c r="T10" s="70" t="str">
        <f t="shared" si="1"/>
        <v>OK</v>
      </c>
    </row>
    <row r="11" spans="1:20" s="71" customFormat="1" ht="30" customHeight="1">
      <c r="A11" s="320"/>
      <c r="B11" s="322"/>
      <c r="C11" s="137"/>
      <c r="D11" s="138"/>
      <c r="E11" s="140">
        <v>0.05</v>
      </c>
      <c r="F11" s="139"/>
      <c r="G11" s="140"/>
      <c r="H11" s="140">
        <v>0.11</v>
      </c>
      <c r="I11" s="140">
        <v>0.11</v>
      </c>
      <c r="J11" s="140">
        <v>0.13</v>
      </c>
      <c r="K11" s="140">
        <v>0.1</v>
      </c>
      <c r="L11" s="140">
        <v>0.1</v>
      </c>
      <c r="M11" s="140">
        <v>0.1</v>
      </c>
      <c r="N11" s="140">
        <v>0.1</v>
      </c>
      <c r="O11" s="140">
        <v>0.1</v>
      </c>
      <c r="P11" s="139">
        <v>0.1</v>
      </c>
      <c r="Q11" s="80"/>
      <c r="R11" s="80"/>
      <c r="S11" s="69">
        <f t="shared" si="0"/>
        <v>0.9999999999999999</v>
      </c>
      <c r="T11" s="70" t="str">
        <f t="shared" si="1"/>
        <v>DIFERENTE</v>
      </c>
    </row>
    <row r="12" spans="1:20" s="71" customFormat="1" ht="30" customHeight="1">
      <c r="A12" s="329" t="s">
        <v>4</v>
      </c>
      <c r="B12" s="326" t="str">
        <f>'P.O'!E30</f>
        <v>Drenagem</v>
      </c>
      <c r="C12" s="141">
        <f>'P.O'!I44</f>
        <v>555055.13</v>
      </c>
      <c r="D12" s="142">
        <f>C12/$C$18</f>
        <v>0.15467592264693628</v>
      </c>
      <c r="E12" s="143"/>
      <c r="F12" s="143">
        <f>$C$12*F13</f>
        <v>222022.05200000003</v>
      </c>
      <c r="G12" s="143">
        <f>$C$12*G13</f>
        <v>222022.05200000003</v>
      </c>
      <c r="H12" s="143"/>
      <c r="I12" s="143"/>
      <c r="J12" s="143"/>
      <c r="K12" s="143">
        <f>$C$12*K13</f>
        <v>27752.756500000003</v>
      </c>
      <c r="L12" s="143">
        <f>$C$12*L13</f>
        <v>27752.756500000003</v>
      </c>
      <c r="M12" s="143">
        <f>$C$12*M13</f>
        <v>55505.513000000006</v>
      </c>
      <c r="N12" s="143"/>
      <c r="O12" s="143"/>
      <c r="P12" s="143"/>
      <c r="Q12" s="80"/>
      <c r="R12" s="80"/>
      <c r="S12" s="69">
        <f t="shared" si="0"/>
        <v>555055.1300000001</v>
      </c>
      <c r="T12" s="70" t="str">
        <f t="shared" si="1"/>
        <v>OK</v>
      </c>
    </row>
    <row r="13" spans="1:20" s="71" customFormat="1" ht="30" customHeight="1">
      <c r="A13" s="320"/>
      <c r="B13" s="322"/>
      <c r="C13" s="137"/>
      <c r="D13" s="138"/>
      <c r="E13" s="144"/>
      <c r="F13" s="144">
        <v>0.4</v>
      </c>
      <c r="G13" s="145">
        <v>0.4</v>
      </c>
      <c r="H13" s="145"/>
      <c r="I13" s="145"/>
      <c r="J13" s="145"/>
      <c r="K13" s="145">
        <v>0.05</v>
      </c>
      <c r="L13" s="145">
        <v>0.05</v>
      </c>
      <c r="M13" s="145">
        <v>0.1</v>
      </c>
      <c r="N13" s="145"/>
      <c r="O13" s="145"/>
      <c r="P13" s="144"/>
      <c r="Q13" s="80"/>
      <c r="R13" s="80"/>
      <c r="S13" s="69">
        <f t="shared" si="0"/>
        <v>1.0000000000000002</v>
      </c>
      <c r="T13" s="70" t="str">
        <f t="shared" si="1"/>
        <v>DIFERENTE</v>
      </c>
    </row>
    <row r="14" spans="1:20" s="71" customFormat="1" ht="30" customHeight="1">
      <c r="A14" s="319" t="s">
        <v>43</v>
      </c>
      <c r="B14" s="321" t="str">
        <f>'P.O'!E45</f>
        <v>Transporte de materiais</v>
      </c>
      <c r="C14" s="133">
        <f>'P.O'!I48</f>
        <v>386202.62</v>
      </c>
      <c r="D14" s="134">
        <f>C14/$C$18</f>
        <v>0.10762218624511069</v>
      </c>
      <c r="E14" s="143">
        <f aca="true" t="shared" si="3" ref="E14:M14">$C$14*E15</f>
        <v>38620.262</v>
      </c>
      <c r="F14" s="143">
        <f t="shared" si="3"/>
        <v>77240.524</v>
      </c>
      <c r="G14" s="143">
        <f t="shared" si="3"/>
        <v>96550.655</v>
      </c>
      <c r="H14" s="143">
        <f t="shared" si="3"/>
        <v>38620.262</v>
      </c>
      <c r="I14" s="143">
        <f t="shared" si="3"/>
        <v>38620.262</v>
      </c>
      <c r="J14" s="143"/>
      <c r="K14" s="143">
        <f t="shared" si="3"/>
        <v>38620.262</v>
      </c>
      <c r="L14" s="143">
        <f t="shared" si="3"/>
        <v>38620.262</v>
      </c>
      <c r="M14" s="143">
        <f t="shared" si="3"/>
        <v>19310.131</v>
      </c>
      <c r="N14" s="143"/>
      <c r="O14" s="136"/>
      <c r="P14" s="135"/>
      <c r="Q14" s="79"/>
      <c r="R14" s="79"/>
      <c r="S14" s="69">
        <f t="shared" si="0"/>
        <v>386202.61999999994</v>
      </c>
      <c r="T14" s="70" t="str">
        <f t="shared" si="1"/>
        <v>OK</v>
      </c>
    </row>
    <row r="15" spans="1:20" s="71" customFormat="1" ht="30" customHeight="1">
      <c r="A15" s="320"/>
      <c r="B15" s="322"/>
      <c r="C15" s="137"/>
      <c r="D15" s="138"/>
      <c r="E15" s="139">
        <v>0.1</v>
      </c>
      <c r="F15" s="139">
        <v>0.2</v>
      </c>
      <c r="G15" s="139">
        <v>0.25</v>
      </c>
      <c r="H15" s="139">
        <v>0.1</v>
      </c>
      <c r="I15" s="140">
        <v>0.1</v>
      </c>
      <c r="J15" s="140"/>
      <c r="K15" s="140">
        <v>0.1</v>
      </c>
      <c r="L15" s="140">
        <v>0.1</v>
      </c>
      <c r="M15" s="140">
        <v>0.05</v>
      </c>
      <c r="N15" s="140"/>
      <c r="O15" s="140"/>
      <c r="P15" s="139"/>
      <c r="Q15" s="80"/>
      <c r="R15" s="80"/>
      <c r="S15" s="69">
        <f t="shared" si="0"/>
        <v>1</v>
      </c>
      <c r="T15" s="70" t="str">
        <f t="shared" si="1"/>
        <v>DIFERENTE</v>
      </c>
    </row>
    <row r="16" spans="1:20" s="71" customFormat="1" ht="30" customHeight="1">
      <c r="A16" s="319" t="s">
        <v>242</v>
      </c>
      <c r="B16" s="321" t="str">
        <f>'P.O'!E49</f>
        <v>Sinalização</v>
      </c>
      <c r="C16" s="133">
        <f>'P.O'!I54</f>
        <v>10576.52</v>
      </c>
      <c r="D16" s="134">
        <f>C16/$C$18</f>
        <v>0.0029473342393822656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36"/>
      <c r="P16" s="143">
        <f>$C$16*P17</f>
        <v>10576.52</v>
      </c>
      <c r="Q16" s="79"/>
      <c r="R16" s="79"/>
      <c r="S16" s="69">
        <f>SUM(E16:P16)</f>
        <v>10576.52</v>
      </c>
      <c r="T16" s="70" t="str">
        <f>IF(S16=C16,"OK","DIFERENTE")</f>
        <v>OK</v>
      </c>
    </row>
    <row r="17" spans="1:20" s="71" customFormat="1" ht="30" customHeight="1">
      <c r="A17" s="320"/>
      <c r="B17" s="322"/>
      <c r="C17" s="137"/>
      <c r="D17" s="138"/>
      <c r="E17" s="139"/>
      <c r="F17" s="139"/>
      <c r="G17" s="139"/>
      <c r="H17" s="139"/>
      <c r="I17" s="140"/>
      <c r="J17" s="140"/>
      <c r="K17" s="140"/>
      <c r="L17" s="140"/>
      <c r="M17" s="140"/>
      <c r="N17" s="140"/>
      <c r="O17" s="140"/>
      <c r="P17" s="139">
        <v>1</v>
      </c>
      <c r="Q17" s="80"/>
      <c r="R17" s="80"/>
      <c r="S17" s="69">
        <f>SUM(E17:P17)</f>
        <v>1</v>
      </c>
      <c r="T17" s="70" t="str">
        <f>IF(S17=C17,"OK","DIFERENTE")</f>
        <v>DIFERENTE</v>
      </c>
    </row>
    <row r="18" spans="1:20" s="71" customFormat="1" ht="30" customHeight="1">
      <c r="A18" s="323" t="s">
        <v>103</v>
      </c>
      <c r="B18" s="324"/>
      <c r="C18" s="146">
        <f>SUM(C8:C17)</f>
        <v>3588503.7600000002</v>
      </c>
      <c r="D18" s="147">
        <f>SUM(D8:D15)</f>
        <v>0.9970526657606177</v>
      </c>
      <c r="E18" s="148"/>
      <c r="F18" s="148"/>
      <c r="G18" s="148"/>
      <c r="H18" s="148"/>
      <c r="I18" s="149"/>
      <c r="J18" s="149"/>
      <c r="K18" s="149"/>
      <c r="L18" s="149"/>
      <c r="M18" s="149"/>
      <c r="N18" s="149"/>
      <c r="O18" s="149"/>
      <c r="P18" s="148"/>
      <c r="Q18" s="80"/>
      <c r="R18" s="80"/>
      <c r="T18" s="72"/>
    </row>
    <row r="19" spans="1:21" s="71" customFormat="1" ht="30" customHeight="1">
      <c r="A19" s="318" t="s">
        <v>122</v>
      </c>
      <c r="B19" s="318"/>
      <c r="C19" s="318"/>
      <c r="D19" s="151" t="s">
        <v>1</v>
      </c>
      <c r="E19" s="152">
        <f aca="true" t="shared" si="4" ref="E19:P19">E8+E10+E12+E14+E16</f>
        <v>219944.84150000004</v>
      </c>
      <c r="F19" s="152">
        <f t="shared" si="4"/>
        <v>299262.576</v>
      </c>
      <c r="G19" s="152">
        <f t="shared" si="4"/>
        <v>318572.70700000005</v>
      </c>
      <c r="H19" s="152">
        <f t="shared" si="4"/>
        <v>322923.3569</v>
      </c>
      <c r="I19" s="152">
        <f t="shared" si="4"/>
        <v>322923.3569</v>
      </c>
      <c r="J19" s="152">
        <f t="shared" si="4"/>
        <v>335994.5667</v>
      </c>
      <c r="K19" s="152">
        <f t="shared" si="4"/>
        <v>324830.37750000006</v>
      </c>
      <c r="L19" s="152">
        <f t="shared" si="4"/>
        <v>324830.37750000006</v>
      </c>
      <c r="M19" s="152">
        <f t="shared" si="4"/>
        <v>333273.0030000001</v>
      </c>
      <c r="N19" s="152">
        <f t="shared" si="4"/>
        <v>258457.35900000005</v>
      </c>
      <c r="O19" s="152">
        <f t="shared" si="4"/>
        <v>258457.35900000005</v>
      </c>
      <c r="P19" s="152">
        <f t="shared" si="4"/>
        <v>269033.8790000001</v>
      </c>
      <c r="Q19" s="81"/>
      <c r="R19" s="150"/>
      <c r="U19" s="73"/>
    </row>
    <row r="20" spans="1:18" s="71" customFormat="1" ht="30" customHeight="1">
      <c r="A20" s="318" t="s">
        <v>123</v>
      </c>
      <c r="B20" s="318"/>
      <c r="C20" s="318"/>
      <c r="D20" s="154" t="s">
        <v>2</v>
      </c>
      <c r="E20" s="155">
        <f>E19/$C18</f>
        <v>0.06129151763798069</v>
      </c>
      <c r="F20" s="155">
        <f>F19/$C18</f>
        <v>0.08339480630779665</v>
      </c>
      <c r="G20" s="155">
        <f>G19/$C18</f>
        <v>0.0887759156200522</v>
      </c>
      <c r="H20" s="155">
        <f>H19/$C18</f>
        <v>0.08998830111299647</v>
      </c>
      <c r="I20" s="155">
        <f>I19/$C18</f>
        <v>0.08998830111299647</v>
      </c>
      <c r="J20" s="155">
        <f aca="true" t="shared" si="5" ref="J20:P20">J19/$C18</f>
        <v>0.0936308247591191</v>
      </c>
      <c r="K20" s="155">
        <f t="shared" si="5"/>
        <v>0.09051972611002644</v>
      </c>
      <c r="L20" s="155">
        <f t="shared" si="5"/>
        <v>0.09051972611002644</v>
      </c>
      <c r="M20" s="155">
        <f t="shared" si="5"/>
        <v>0.09287241293011772</v>
      </c>
      <c r="N20" s="155">
        <f t="shared" si="5"/>
        <v>0.07202371135316855</v>
      </c>
      <c r="O20" s="155">
        <f t="shared" si="5"/>
        <v>0.07202371135316855</v>
      </c>
      <c r="P20" s="155">
        <f t="shared" si="5"/>
        <v>0.07497104559255083</v>
      </c>
      <c r="Q20" s="82"/>
      <c r="R20" s="153"/>
    </row>
    <row r="21" spans="1:18" s="71" customFormat="1" ht="30" customHeight="1">
      <c r="A21" s="318" t="s">
        <v>124</v>
      </c>
      <c r="B21" s="318"/>
      <c r="C21" s="318"/>
      <c r="D21" s="152" t="s">
        <v>1</v>
      </c>
      <c r="E21" s="152">
        <f>E19</f>
        <v>219944.84150000004</v>
      </c>
      <c r="F21" s="152">
        <f aca="true" t="shared" si="6" ref="F21:P21">F19+E21</f>
        <v>519207.41750000004</v>
      </c>
      <c r="G21" s="152">
        <f t="shared" si="6"/>
        <v>837780.1245000002</v>
      </c>
      <c r="H21" s="152">
        <f t="shared" si="6"/>
        <v>1160703.4814000002</v>
      </c>
      <c r="I21" s="152">
        <f t="shared" si="6"/>
        <v>1483626.8383000002</v>
      </c>
      <c r="J21" s="152">
        <f t="shared" si="6"/>
        <v>1819621.4050000003</v>
      </c>
      <c r="K21" s="152">
        <f t="shared" si="6"/>
        <v>2144451.7825</v>
      </c>
      <c r="L21" s="152">
        <f t="shared" si="6"/>
        <v>2469282.16</v>
      </c>
      <c r="M21" s="152">
        <f t="shared" si="6"/>
        <v>2802555.163</v>
      </c>
      <c r="N21" s="152">
        <f t="shared" si="6"/>
        <v>3061012.5220000003</v>
      </c>
      <c r="O21" s="152">
        <f t="shared" si="6"/>
        <v>3319469.8810000005</v>
      </c>
      <c r="P21" s="152">
        <f t="shared" si="6"/>
        <v>3588503.7600000007</v>
      </c>
      <c r="Q21" s="81"/>
      <c r="R21" s="153"/>
    </row>
    <row r="22" spans="1:18" s="71" customFormat="1" ht="30" customHeight="1" thickBot="1">
      <c r="A22" s="318" t="s">
        <v>125</v>
      </c>
      <c r="B22" s="318"/>
      <c r="C22" s="318"/>
      <c r="D22" s="155" t="s">
        <v>2</v>
      </c>
      <c r="E22" s="155">
        <f>E20</f>
        <v>0.06129151763798069</v>
      </c>
      <c r="F22" s="155">
        <f>F20+E22</f>
        <v>0.14468632394577735</v>
      </c>
      <c r="G22" s="155">
        <f>G20+F22</f>
        <v>0.23346223956582957</v>
      </c>
      <c r="H22" s="155">
        <f>H20+G22</f>
        <v>0.32345054067882606</v>
      </c>
      <c r="I22" s="155">
        <f>I20+H22</f>
        <v>0.41343884179182255</v>
      </c>
      <c r="J22" s="155">
        <f aca="true" t="shared" si="7" ref="J22:P22">J20+I22</f>
        <v>0.5070696665509417</v>
      </c>
      <c r="K22" s="155">
        <f t="shared" si="7"/>
        <v>0.5975893926609681</v>
      </c>
      <c r="L22" s="155">
        <f t="shared" si="7"/>
        <v>0.6881091187709946</v>
      </c>
      <c r="M22" s="155">
        <f t="shared" si="7"/>
        <v>0.7809815317011123</v>
      </c>
      <c r="N22" s="155">
        <f t="shared" si="7"/>
        <v>0.8530052430542808</v>
      </c>
      <c r="O22" s="155">
        <f t="shared" si="7"/>
        <v>0.9250289544074494</v>
      </c>
      <c r="P22" s="155">
        <f t="shared" si="7"/>
        <v>1.0000000000000002</v>
      </c>
      <c r="Q22" s="82"/>
      <c r="R22" s="156"/>
    </row>
    <row r="24" ht="15">
      <c r="V24" s="53">
        <f>U19/C18</f>
        <v>0</v>
      </c>
    </row>
  </sheetData>
  <sheetProtection/>
  <mergeCells count="34">
    <mergeCell ref="L6:L7"/>
    <mergeCell ref="M6:M7"/>
    <mergeCell ref="N6:N7"/>
    <mergeCell ref="O6:O7"/>
    <mergeCell ref="G6:G7"/>
    <mergeCell ref="A16:A17"/>
    <mergeCell ref="B16:B17"/>
    <mergeCell ref="A1:P1"/>
    <mergeCell ref="A6:A7"/>
    <mergeCell ref="H6:H7"/>
    <mergeCell ref="B6:B7"/>
    <mergeCell ref="A8:A9"/>
    <mergeCell ref="B8:B9"/>
    <mergeCell ref="A2:P2"/>
    <mergeCell ref="A5:P5"/>
    <mergeCell ref="E6:E7"/>
    <mergeCell ref="F6:F7"/>
    <mergeCell ref="P6:P7"/>
    <mergeCell ref="A3:P3"/>
    <mergeCell ref="A4:P4"/>
    <mergeCell ref="A19:C19"/>
    <mergeCell ref="A20:C20"/>
    <mergeCell ref="A21:C21"/>
    <mergeCell ref="I6:I7"/>
    <mergeCell ref="A10:A11"/>
    <mergeCell ref="B10:B11"/>
    <mergeCell ref="A12:A13"/>
    <mergeCell ref="A22:C22"/>
    <mergeCell ref="A14:A15"/>
    <mergeCell ref="B14:B15"/>
    <mergeCell ref="A18:B18"/>
    <mergeCell ref="J6:J7"/>
    <mergeCell ref="K6:K7"/>
    <mergeCell ref="B12:B13"/>
  </mergeCells>
  <printOptions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zoomScalePageLayoutView="0" workbookViewId="0" topLeftCell="A1">
      <selection activeCell="M34" sqref="M34:N41"/>
    </sheetView>
  </sheetViews>
  <sheetFormatPr defaultColWidth="9.140625" defaultRowHeight="15"/>
  <cols>
    <col min="1" max="1" width="26.421875" style="0" customWidth="1"/>
    <col min="2" max="2" width="10.28125" style="0" customWidth="1"/>
    <col min="3" max="3" width="9.28125" style="0" customWidth="1"/>
    <col min="4" max="4" width="22.421875" style="0" customWidth="1"/>
    <col min="5" max="5" width="7.28125" style="0" customWidth="1"/>
    <col min="6" max="7" width="7.421875" style="0" customWidth="1"/>
    <col min="8" max="8" width="8.7109375" style="0" customWidth="1"/>
    <col min="9" max="9" width="8.8515625" style="0" customWidth="1"/>
    <col min="10" max="10" width="10.140625" style="0" customWidth="1"/>
  </cols>
  <sheetData>
    <row r="1" spans="1:10" ht="15">
      <c r="A1" s="348" t="s">
        <v>25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0" ht="36.75" customHeight="1">
      <c r="A2" s="351"/>
      <c r="B2" s="352"/>
      <c r="C2" s="352"/>
      <c r="D2" s="352"/>
      <c r="E2" s="352"/>
      <c r="F2" s="352"/>
      <c r="G2" s="352"/>
      <c r="H2" s="352"/>
      <c r="I2" s="352"/>
      <c r="J2" s="353"/>
    </row>
    <row r="3" spans="1:10" ht="15" customHeight="1">
      <c r="A3" s="363" t="s">
        <v>213</v>
      </c>
      <c r="B3" s="363"/>
      <c r="C3" s="363"/>
      <c r="D3" s="364" t="s">
        <v>214</v>
      </c>
      <c r="E3" s="364"/>
      <c r="F3" s="364"/>
      <c r="G3" s="364"/>
      <c r="H3" s="364"/>
      <c r="I3" s="364"/>
      <c r="J3" s="364"/>
    </row>
    <row r="4" spans="1:10" ht="39.75" customHeight="1">
      <c r="A4" s="363"/>
      <c r="B4" s="363"/>
      <c r="C4" s="363"/>
      <c r="D4" s="364"/>
      <c r="E4" s="364"/>
      <c r="F4" s="364"/>
      <c r="G4" s="364"/>
      <c r="H4" s="364"/>
      <c r="I4" s="364"/>
      <c r="J4" s="364"/>
    </row>
    <row r="5" spans="1:10" ht="21" customHeight="1">
      <c r="A5" s="354" t="s">
        <v>146</v>
      </c>
      <c r="B5" s="355"/>
      <c r="C5" s="355"/>
      <c r="D5" s="355"/>
      <c r="E5" s="355"/>
      <c r="F5" s="355"/>
      <c r="G5" s="355"/>
      <c r="H5" s="355"/>
      <c r="I5" s="355"/>
      <c r="J5" s="356"/>
    </row>
    <row r="6" spans="1:10" ht="15">
      <c r="A6" s="217" t="s">
        <v>27</v>
      </c>
      <c r="B6" s="217" t="s">
        <v>215</v>
      </c>
      <c r="C6" s="217" t="s">
        <v>29</v>
      </c>
      <c r="D6" s="357" t="s">
        <v>216</v>
      </c>
      <c r="E6" s="358"/>
      <c r="F6" s="358"/>
      <c r="G6" s="358"/>
      <c r="H6" s="358"/>
      <c r="I6" s="358"/>
      <c r="J6" s="359"/>
    </row>
    <row r="7" spans="1:10" ht="30.75" customHeight="1">
      <c r="A7" s="218" t="s">
        <v>144</v>
      </c>
      <c r="B7" s="219" t="s">
        <v>10</v>
      </c>
      <c r="C7" s="220">
        <v>42499</v>
      </c>
      <c r="D7" s="360" t="s">
        <v>70</v>
      </c>
      <c r="E7" s="361"/>
      <c r="F7" s="361"/>
      <c r="G7" s="361"/>
      <c r="H7" s="361"/>
      <c r="I7" s="361"/>
      <c r="J7" s="362"/>
    </row>
    <row r="8" spans="1:11" ht="25.5">
      <c r="A8" s="208" t="s">
        <v>147</v>
      </c>
      <c r="B8" s="210" t="s">
        <v>148</v>
      </c>
      <c r="C8" s="209" t="s">
        <v>32</v>
      </c>
      <c r="D8" s="209" t="s">
        <v>149</v>
      </c>
      <c r="E8" s="210" t="s">
        <v>217</v>
      </c>
      <c r="F8" s="210" t="s">
        <v>150</v>
      </c>
      <c r="G8" s="333" t="s">
        <v>151</v>
      </c>
      <c r="H8" s="333"/>
      <c r="I8" s="333" t="s">
        <v>152</v>
      </c>
      <c r="J8" s="333"/>
      <c r="K8" s="211"/>
    </row>
    <row r="9" spans="1:11" ht="28.5" customHeight="1">
      <c r="A9" s="221" t="s">
        <v>153</v>
      </c>
      <c r="B9" s="215">
        <v>30032</v>
      </c>
      <c r="C9" s="215" t="s">
        <v>154</v>
      </c>
      <c r="D9" s="215" t="s">
        <v>155</v>
      </c>
      <c r="E9" s="215" t="s">
        <v>156</v>
      </c>
      <c r="F9" s="215" t="s">
        <v>157</v>
      </c>
      <c r="G9" s="334" t="s">
        <v>158</v>
      </c>
      <c r="H9" s="334"/>
      <c r="I9" s="335">
        <f>ROUND((D9*F9)+(E9*G9),2)</f>
        <v>90.17</v>
      </c>
      <c r="J9" s="335"/>
      <c r="K9" s="211"/>
    </row>
    <row r="10" spans="1:11" ht="15">
      <c r="A10" s="336" t="s">
        <v>159</v>
      </c>
      <c r="B10" s="336"/>
      <c r="C10" s="336"/>
      <c r="D10" s="336"/>
      <c r="E10" s="336"/>
      <c r="F10" s="336"/>
      <c r="G10" s="336"/>
      <c r="H10" s="337">
        <f>SUM(I9)</f>
        <v>90.17</v>
      </c>
      <c r="I10" s="338"/>
      <c r="J10" s="338"/>
      <c r="K10" s="211"/>
    </row>
    <row r="11" spans="1:11" ht="15">
      <c r="A11" s="339"/>
      <c r="B11" s="340"/>
      <c r="C11" s="340"/>
      <c r="D11" s="340"/>
      <c r="E11" s="340"/>
      <c r="F11" s="340"/>
      <c r="G11" s="340"/>
      <c r="H11" s="340"/>
      <c r="I11" s="340"/>
      <c r="J11" s="224"/>
      <c r="K11" s="211"/>
    </row>
    <row r="12" spans="1:11" ht="25.5">
      <c r="A12" s="208" t="s">
        <v>160</v>
      </c>
      <c r="B12" s="222" t="s">
        <v>148</v>
      </c>
      <c r="C12" s="210" t="s">
        <v>161</v>
      </c>
      <c r="D12" s="209" t="s">
        <v>162</v>
      </c>
      <c r="E12" s="210" t="s">
        <v>218</v>
      </c>
      <c r="F12" s="333" t="s">
        <v>163</v>
      </c>
      <c r="G12" s="333"/>
      <c r="H12" s="333" t="s">
        <v>152</v>
      </c>
      <c r="I12" s="333"/>
      <c r="J12" s="333"/>
      <c r="K12" s="211"/>
    </row>
    <row r="13" spans="1:11" ht="15">
      <c r="A13" s="212" t="s">
        <v>164</v>
      </c>
      <c r="B13" s="213">
        <v>20035</v>
      </c>
      <c r="C13" s="213" t="s">
        <v>165</v>
      </c>
      <c r="D13" s="213" t="s">
        <v>166</v>
      </c>
      <c r="E13" s="213" t="s">
        <v>167</v>
      </c>
      <c r="F13" s="341" t="s">
        <v>154</v>
      </c>
      <c r="G13" s="341"/>
      <c r="H13" s="341">
        <f>ROUND(E13*F13,2)</f>
        <v>15.95</v>
      </c>
      <c r="I13" s="341"/>
      <c r="J13" s="341"/>
      <c r="K13" s="211"/>
    </row>
    <row r="14" spans="1:11" ht="15">
      <c r="A14" s="212" t="s">
        <v>168</v>
      </c>
      <c r="B14" s="213">
        <v>20065</v>
      </c>
      <c r="C14" s="213" t="s">
        <v>169</v>
      </c>
      <c r="D14" s="213" t="s">
        <v>166</v>
      </c>
      <c r="E14" s="213" t="s">
        <v>170</v>
      </c>
      <c r="F14" s="341" t="s">
        <v>171</v>
      </c>
      <c r="G14" s="341"/>
      <c r="H14" s="341">
        <f>ROUND(E14*F14,2)</f>
        <v>14.54</v>
      </c>
      <c r="I14" s="341"/>
      <c r="J14" s="341"/>
      <c r="K14" s="211"/>
    </row>
    <row r="15" spans="1:11" ht="15">
      <c r="A15" s="212" t="s">
        <v>145</v>
      </c>
      <c r="B15" s="213">
        <v>20002</v>
      </c>
      <c r="C15" s="213" t="s">
        <v>172</v>
      </c>
      <c r="D15" s="213" t="s">
        <v>166</v>
      </c>
      <c r="E15" s="213" t="s">
        <v>173</v>
      </c>
      <c r="F15" s="341" t="s">
        <v>174</v>
      </c>
      <c r="G15" s="341"/>
      <c r="H15" s="341">
        <f>ROUND(E15*F15,2)</f>
        <v>25.72</v>
      </c>
      <c r="I15" s="341"/>
      <c r="J15" s="341"/>
      <c r="K15" s="211"/>
    </row>
    <row r="16" spans="1:11" ht="15">
      <c r="A16" s="336" t="s">
        <v>175</v>
      </c>
      <c r="B16" s="336"/>
      <c r="C16" s="336"/>
      <c r="D16" s="336"/>
      <c r="E16" s="336"/>
      <c r="F16" s="336"/>
      <c r="G16" s="336"/>
      <c r="H16" s="338">
        <f>SUM(H13:J15)</f>
        <v>56.209999999999994</v>
      </c>
      <c r="I16" s="338"/>
      <c r="J16" s="338"/>
      <c r="K16" s="211"/>
    </row>
    <row r="17" spans="1:11" ht="15">
      <c r="A17" s="339"/>
      <c r="B17" s="340"/>
      <c r="C17" s="340"/>
      <c r="D17" s="340"/>
      <c r="E17" s="340"/>
      <c r="F17" s="340"/>
      <c r="G17" s="340"/>
      <c r="H17" s="340"/>
      <c r="I17" s="340"/>
      <c r="J17" s="224"/>
      <c r="K17" s="211"/>
    </row>
    <row r="18" spans="1:11" ht="25.5">
      <c r="A18" s="208" t="s">
        <v>176</v>
      </c>
      <c r="B18" s="222" t="s">
        <v>148</v>
      </c>
      <c r="C18" s="209" t="s">
        <v>2</v>
      </c>
      <c r="D18" s="209" t="s">
        <v>177</v>
      </c>
      <c r="E18" s="209" t="s">
        <v>178</v>
      </c>
      <c r="F18" s="333" t="s">
        <v>179</v>
      </c>
      <c r="G18" s="333"/>
      <c r="H18" s="333" t="s">
        <v>180</v>
      </c>
      <c r="I18" s="333"/>
      <c r="J18" s="333"/>
      <c r="K18" s="211"/>
    </row>
    <row r="19" spans="1:11" ht="15">
      <c r="A19" s="212" t="s">
        <v>181</v>
      </c>
      <c r="B19" s="213">
        <v>2000</v>
      </c>
      <c r="C19" s="227">
        <v>0.05</v>
      </c>
      <c r="D19" s="213" t="s">
        <v>182</v>
      </c>
      <c r="E19" s="213"/>
      <c r="F19" s="341"/>
      <c r="G19" s="341"/>
      <c r="H19" s="341">
        <f>ROUND(C19*H16,2)</f>
        <v>2.81</v>
      </c>
      <c r="I19" s="341"/>
      <c r="J19" s="341"/>
      <c r="K19" s="211"/>
    </row>
    <row r="20" spans="1:11" ht="15">
      <c r="A20" s="336" t="s">
        <v>183</v>
      </c>
      <c r="B20" s="336"/>
      <c r="C20" s="336"/>
      <c r="D20" s="336"/>
      <c r="E20" s="336"/>
      <c r="F20" s="336"/>
      <c r="G20" s="336"/>
      <c r="H20" s="338">
        <f>SUM(H19)</f>
        <v>2.81</v>
      </c>
      <c r="I20" s="338"/>
      <c r="J20" s="338"/>
      <c r="K20" s="211"/>
    </row>
    <row r="21" spans="1:11" ht="15">
      <c r="A21" s="339"/>
      <c r="B21" s="340"/>
      <c r="C21" s="340"/>
      <c r="D21" s="340"/>
      <c r="E21" s="340"/>
      <c r="F21" s="340"/>
      <c r="G21" s="340"/>
      <c r="H21" s="340"/>
      <c r="I21" s="340"/>
      <c r="J21" s="224"/>
      <c r="K21" s="211"/>
    </row>
    <row r="22" spans="1:11" ht="15">
      <c r="A22" s="336" t="s">
        <v>184</v>
      </c>
      <c r="B22" s="336"/>
      <c r="C22" s="336"/>
      <c r="D22" s="336"/>
      <c r="E22" s="336"/>
      <c r="F22" s="336"/>
      <c r="G22" s="336"/>
      <c r="H22" s="342">
        <f>SUM(H10+H16+H20)</f>
        <v>149.19</v>
      </c>
      <c r="I22" s="343"/>
      <c r="J22" s="344"/>
      <c r="K22" s="211"/>
    </row>
    <row r="23" spans="1:11" ht="15">
      <c r="A23" s="336" t="s">
        <v>185</v>
      </c>
      <c r="B23" s="336"/>
      <c r="C23" s="336"/>
      <c r="D23" s="336"/>
      <c r="E23" s="336"/>
      <c r="F23" s="336"/>
      <c r="G23" s="336"/>
      <c r="H23" s="345" t="s">
        <v>186</v>
      </c>
      <c r="I23" s="343"/>
      <c r="J23" s="344"/>
      <c r="K23" s="211"/>
    </row>
    <row r="24" spans="1:11" ht="15">
      <c r="A24" s="336" t="s">
        <v>187</v>
      </c>
      <c r="B24" s="336"/>
      <c r="C24" s="336"/>
      <c r="D24" s="336"/>
      <c r="E24" s="336"/>
      <c r="F24" s="336"/>
      <c r="G24" s="336"/>
      <c r="H24" s="345">
        <f>ROUND(H22/H23,2)</f>
        <v>35.95</v>
      </c>
      <c r="I24" s="343"/>
      <c r="J24" s="344"/>
      <c r="K24" s="211"/>
    </row>
    <row r="25" spans="1:11" ht="15">
      <c r="A25" s="339"/>
      <c r="B25" s="340"/>
      <c r="C25" s="340"/>
      <c r="D25" s="340"/>
      <c r="E25" s="340"/>
      <c r="F25" s="340"/>
      <c r="G25" s="340"/>
      <c r="H25" s="340"/>
      <c r="I25" s="340"/>
      <c r="J25" s="224"/>
      <c r="K25" s="211"/>
    </row>
    <row r="26" spans="1:11" ht="25.5">
      <c r="A26" s="208" t="s">
        <v>188</v>
      </c>
      <c r="B26" s="222" t="s">
        <v>148</v>
      </c>
      <c r="C26" s="214" t="s">
        <v>189</v>
      </c>
      <c r="D26" s="346" t="s">
        <v>190</v>
      </c>
      <c r="E26" s="346"/>
      <c r="F26" s="347" t="s">
        <v>163</v>
      </c>
      <c r="G26" s="347"/>
      <c r="H26" s="346" t="s">
        <v>190</v>
      </c>
      <c r="I26" s="346"/>
      <c r="J26" s="346"/>
      <c r="K26" s="211"/>
    </row>
    <row r="27" spans="1:11" ht="25.5">
      <c r="A27" s="221" t="s">
        <v>191</v>
      </c>
      <c r="B27" s="215">
        <v>10109</v>
      </c>
      <c r="C27" s="215" t="s">
        <v>192</v>
      </c>
      <c r="D27" s="334" t="s">
        <v>193</v>
      </c>
      <c r="E27" s="334"/>
      <c r="F27" s="334" t="s">
        <v>194</v>
      </c>
      <c r="G27" s="334"/>
      <c r="H27" s="334">
        <f>ROUND(D27*F27,2)</f>
        <v>3.25</v>
      </c>
      <c r="I27" s="334"/>
      <c r="J27" s="334"/>
      <c r="K27" s="211"/>
    </row>
    <row r="28" spans="1:11" ht="38.25">
      <c r="A28" s="221" t="s">
        <v>195</v>
      </c>
      <c r="B28" s="215">
        <v>10267</v>
      </c>
      <c r="C28" s="215" t="s">
        <v>196</v>
      </c>
      <c r="D28" s="334" t="s">
        <v>197</v>
      </c>
      <c r="E28" s="334"/>
      <c r="F28" s="334" t="s">
        <v>154</v>
      </c>
      <c r="G28" s="334"/>
      <c r="H28" s="334">
        <f>ROUND(D28*F28,2)</f>
        <v>55.83</v>
      </c>
      <c r="I28" s="334"/>
      <c r="J28" s="334"/>
      <c r="K28" s="211"/>
    </row>
    <row r="29" spans="1:11" ht="15">
      <c r="A29" s="336" t="s">
        <v>198</v>
      </c>
      <c r="B29" s="336"/>
      <c r="C29" s="336"/>
      <c r="D29" s="336"/>
      <c r="E29" s="336"/>
      <c r="F29" s="336"/>
      <c r="G29" s="336"/>
      <c r="H29" s="338">
        <f>SUM(H27:J28)</f>
        <v>59.08</v>
      </c>
      <c r="I29" s="338"/>
      <c r="J29" s="338"/>
      <c r="K29" s="211"/>
    </row>
    <row r="30" spans="1:11" ht="15">
      <c r="A30" s="339"/>
      <c r="B30" s="340"/>
      <c r="C30" s="340"/>
      <c r="D30" s="340"/>
      <c r="E30" s="340"/>
      <c r="F30" s="340"/>
      <c r="G30" s="340"/>
      <c r="H30" s="340"/>
      <c r="I30" s="340"/>
      <c r="J30" s="224"/>
      <c r="K30" s="211"/>
    </row>
    <row r="31" spans="1:11" ht="25.5">
      <c r="A31" s="208" t="s">
        <v>199</v>
      </c>
      <c r="B31" s="222" t="s">
        <v>148</v>
      </c>
      <c r="C31" s="214" t="s">
        <v>189</v>
      </c>
      <c r="D31" s="346" t="s">
        <v>190</v>
      </c>
      <c r="E31" s="346"/>
      <c r="F31" s="346" t="s">
        <v>163</v>
      </c>
      <c r="G31" s="346"/>
      <c r="H31" s="346" t="s">
        <v>190</v>
      </c>
      <c r="I31" s="346"/>
      <c r="J31" s="346"/>
      <c r="K31" s="211"/>
    </row>
    <row r="32" spans="1:11" ht="15">
      <c r="A32" s="336" t="s">
        <v>200</v>
      </c>
      <c r="B32" s="336"/>
      <c r="C32" s="336"/>
      <c r="D32" s="336"/>
      <c r="E32" s="336"/>
      <c r="F32" s="336"/>
      <c r="G32" s="336"/>
      <c r="H32" s="338" t="s">
        <v>201</v>
      </c>
      <c r="I32" s="338"/>
      <c r="J32" s="338"/>
      <c r="K32" s="211"/>
    </row>
    <row r="33" spans="1:11" ht="15">
      <c r="A33" s="339"/>
      <c r="B33" s="340"/>
      <c r="C33" s="340"/>
      <c r="D33" s="340"/>
      <c r="E33" s="340"/>
      <c r="F33" s="340"/>
      <c r="G33" s="340"/>
      <c r="H33" s="340"/>
      <c r="I33" s="340"/>
      <c r="J33" s="224"/>
      <c r="K33" s="211"/>
    </row>
    <row r="34" spans="1:10" ht="25.5">
      <c r="A34" s="208" t="s">
        <v>202</v>
      </c>
      <c r="B34" s="222" t="s">
        <v>148</v>
      </c>
      <c r="C34" s="209" t="s">
        <v>189</v>
      </c>
      <c r="D34" s="209" t="s">
        <v>203</v>
      </c>
      <c r="E34" s="209" t="s">
        <v>219</v>
      </c>
      <c r="F34" s="209" t="s">
        <v>220</v>
      </c>
      <c r="G34" s="209"/>
      <c r="H34" s="209" t="s">
        <v>180</v>
      </c>
      <c r="I34" s="209" t="s">
        <v>163</v>
      </c>
      <c r="J34" s="209" t="s">
        <v>204</v>
      </c>
    </row>
    <row r="35" spans="1:10" ht="30.75" customHeight="1">
      <c r="A35" s="221" t="s">
        <v>205</v>
      </c>
      <c r="B35" s="215">
        <v>1026</v>
      </c>
      <c r="C35" s="215" t="s">
        <v>82</v>
      </c>
      <c r="D35" s="223" t="s">
        <v>206</v>
      </c>
      <c r="E35" s="228">
        <v>37.4</v>
      </c>
      <c r="F35" s="215"/>
      <c r="G35" s="215"/>
      <c r="H35" s="215">
        <f>ROUND((0.889*E35)+3.704,2)</f>
        <v>36.95</v>
      </c>
      <c r="I35" s="215" t="s">
        <v>194</v>
      </c>
      <c r="J35" s="215">
        <f>ROUND(H35*I35,2)</f>
        <v>1.85</v>
      </c>
    </row>
    <row r="36" spans="1:10" ht="25.5">
      <c r="A36" s="221" t="s">
        <v>207</v>
      </c>
      <c r="B36" s="215">
        <v>1605</v>
      </c>
      <c r="C36" s="215" t="s">
        <v>82</v>
      </c>
      <c r="D36" s="223" t="s">
        <v>206</v>
      </c>
      <c r="E36" s="215"/>
      <c r="F36" s="215"/>
      <c r="G36" s="215"/>
      <c r="H36" s="215" t="s">
        <v>201</v>
      </c>
      <c r="I36" s="215" t="s">
        <v>208</v>
      </c>
      <c r="J36" s="215" t="s">
        <v>201</v>
      </c>
    </row>
    <row r="37" spans="1:11" ht="15">
      <c r="A37" s="336" t="s">
        <v>209</v>
      </c>
      <c r="B37" s="336"/>
      <c r="C37" s="336"/>
      <c r="D37" s="336"/>
      <c r="E37" s="336"/>
      <c r="F37" s="336"/>
      <c r="G37" s="336"/>
      <c r="H37" s="338">
        <f>SUM(J35:J36)</f>
        <v>1.85</v>
      </c>
      <c r="I37" s="338"/>
      <c r="J37" s="338"/>
      <c r="K37" s="216"/>
    </row>
    <row r="38" spans="1:11" ht="15">
      <c r="A38" s="225"/>
      <c r="B38" s="226"/>
      <c r="C38" s="226"/>
      <c r="D38" s="226"/>
      <c r="E38" s="226"/>
      <c r="F38" s="226"/>
      <c r="G38" s="226"/>
      <c r="H38" s="226"/>
      <c r="I38" s="226"/>
      <c r="J38" s="224"/>
      <c r="K38" s="211"/>
    </row>
    <row r="39" spans="1:11" ht="15">
      <c r="A39" s="336" t="s">
        <v>210</v>
      </c>
      <c r="B39" s="336"/>
      <c r="C39" s="336"/>
      <c r="D39" s="336"/>
      <c r="E39" s="336"/>
      <c r="F39" s="336"/>
      <c r="G39" s="336"/>
      <c r="H39" s="346">
        <f>SUM(H24+H29+H32+H37)</f>
        <v>96.88</v>
      </c>
      <c r="I39" s="346"/>
      <c r="J39" s="346"/>
      <c r="K39" s="211"/>
    </row>
    <row r="40" spans="1:11" ht="15">
      <c r="A40" s="336" t="s">
        <v>211</v>
      </c>
      <c r="B40" s="336"/>
      <c r="C40" s="336"/>
      <c r="D40" s="336"/>
      <c r="E40" s="336"/>
      <c r="F40" s="336"/>
      <c r="G40" s="336"/>
      <c r="H40" s="346">
        <f>ROUND(H39*0.2332,2)</f>
        <v>22.59</v>
      </c>
      <c r="I40" s="346"/>
      <c r="J40" s="346"/>
      <c r="K40" s="211"/>
    </row>
    <row r="41" spans="1:11" ht="15">
      <c r="A41" s="336" t="s">
        <v>212</v>
      </c>
      <c r="B41" s="336"/>
      <c r="C41" s="336"/>
      <c r="D41" s="336"/>
      <c r="E41" s="336"/>
      <c r="F41" s="336"/>
      <c r="G41" s="336"/>
      <c r="H41" s="346">
        <f>SUM(H39:J40)</f>
        <v>119.47</v>
      </c>
      <c r="I41" s="346"/>
      <c r="J41" s="346"/>
      <c r="K41" s="211"/>
    </row>
    <row r="42" spans="1:11" ht="1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</row>
  </sheetData>
  <sheetProtection/>
  <mergeCells count="64">
    <mergeCell ref="A3:C4"/>
    <mergeCell ref="D3:J4"/>
    <mergeCell ref="A40:G40"/>
    <mergeCell ref="H40:J40"/>
    <mergeCell ref="A41:G41"/>
    <mergeCell ref="H41:J41"/>
    <mergeCell ref="A33:I33"/>
    <mergeCell ref="A37:G37"/>
    <mergeCell ref="H37:J37"/>
    <mergeCell ref="A39:G39"/>
    <mergeCell ref="A1:J2"/>
    <mergeCell ref="A5:J5"/>
    <mergeCell ref="D6:J6"/>
    <mergeCell ref="D7:J7"/>
    <mergeCell ref="A32:G32"/>
    <mergeCell ref="H32:J32"/>
    <mergeCell ref="D27:E27"/>
    <mergeCell ref="F27:G27"/>
    <mergeCell ref="H27:J27"/>
    <mergeCell ref="D28:E28"/>
    <mergeCell ref="H39:J39"/>
    <mergeCell ref="A29:G29"/>
    <mergeCell ref="H29:J29"/>
    <mergeCell ref="A30:I30"/>
    <mergeCell ref="D31:E31"/>
    <mergeCell ref="F31:G31"/>
    <mergeCell ref="H31:J31"/>
    <mergeCell ref="F28:G28"/>
    <mergeCell ref="H28:J28"/>
    <mergeCell ref="A23:G23"/>
    <mergeCell ref="H23:J23"/>
    <mergeCell ref="A24:G24"/>
    <mergeCell ref="H24:J24"/>
    <mergeCell ref="A25:I25"/>
    <mergeCell ref="D26:E26"/>
    <mergeCell ref="F26:G26"/>
    <mergeCell ref="H26:J26"/>
    <mergeCell ref="F19:G19"/>
    <mergeCell ref="H19:J19"/>
    <mergeCell ref="A20:G20"/>
    <mergeCell ref="H20:J20"/>
    <mergeCell ref="A21:I21"/>
    <mergeCell ref="A22:G22"/>
    <mergeCell ref="H22:J22"/>
    <mergeCell ref="F15:G15"/>
    <mergeCell ref="H15:J15"/>
    <mergeCell ref="A16:G16"/>
    <mergeCell ref="H16:J16"/>
    <mergeCell ref="A17:I17"/>
    <mergeCell ref="F18:G18"/>
    <mergeCell ref="H18:J18"/>
    <mergeCell ref="A11:I11"/>
    <mergeCell ref="F12:G12"/>
    <mergeCell ref="H12:J12"/>
    <mergeCell ref="F13:G13"/>
    <mergeCell ref="H13:J13"/>
    <mergeCell ref="F14:G14"/>
    <mergeCell ref="H14:J14"/>
    <mergeCell ref="G8:H8"/>
    <mergeCell ref="I8:J8"/>
    <mergeCell ref="G9:H9"/>
    <mergeCell ref="I9:J9"/>
    <mergeCell ref="A10:G10"/>
    <mergeCell ref="H10:J10"/>
  </mergeCells>
  <printOptions/>
  <pageMargins left="0.7874015748031497" right="0.7874015748031497" top="0.7874015748031497" bottom="0.7874015748031497" header="0.31496062992125984" footer="0.31496062992125984"/>
  <pageSetup fitToHeight="1" fitToWidth="1" orientation="portrait" paperSize="9" scale="72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9.140625" style="243" customWidth="1"/>
    <col min="2" max="2" width="83.00390625" style="243" customWidth="1"/>
    <col min="3" max="3" width="17.421875" style="250" bestFit="1" customWidth="1"/>
    <col min="4" max="4" width="13.421875" style="243" customWidth="1"/>
    <col min="5" max="5" width="14.8515625" style="243" customWidth="1"/>
    <col min="6" max="6" width="12.421875" style="243" customWidth="1"/>
    <col min="7" max="10" width="9.140625" style="243" customWidth="1"/>
    <col min="11" max="11" width="14.28125" style="243" customWidth="1"/>
  </cols>
  <sheetData>
    <row r="1" spans="1:6" ht="25.5">
      <c r="A1" s="241" t="s">
        <v>27</v>
      </c>
      <c r="B1" s="242" t="s">
        <v>247</v>
      </c>
      <c r="C1" s="241" t="s">
        <v>248</v>
      </c>
      <c r="D1" s="242" t="s">
        <v>249</v>
      </c>
      <c r="E1" s="242" t="s">
        <v>250</v>
      </c>
      <c r="F1" s="241" t="s">
        <v>243</v>
      </c>
    </row>
    <row r="2" spans="1:11" ht="28.5">
      <c r="A2" s="236" t="s">
        <v>96</v>
      </c>
      <c r="B2" s="237" t="s">
        <v>70</v>
      </c>
      <c r="C2" s="235">
        <v>1553441.03</v>
      </c>
      <c r="D2" s="244">
        <f aca="true" t="shared" si="0" ref="D2:D32">C2/$C$34</f>
        <v>0.4328938002840492</v>
      </c>
      <c r="E2" s="244">
        <f>D2</f>
        <v>0.4328938002840492</v>
      </c>
      <c r="F2" s="246" t="str">
        <f aca="true" t="shared" si="1" ref="F2:F32">IF(E2&lt;=$I$2,$H$2,(IF(E2&lt;=$I$3,$H$3,$H$4)))</f>
        <v>A</v>
      </c>
      <c r="H2" s="246" t="s">
        <v>244</v>
      </c>
      <c r="I2" s="240">
        <v>0.8</v>
      </c>
      <c r="J2" s="247">
        <f>SUMIF($F$2:$F$29,H2,$D$2:$D$29)</f>
        <v>0.7981212314516286</v>
      </c>
      <c r="K2" s="248">
        <f>SUMIF($F$2:$F$32,H2,C2:C32)</f>
        <v>2864061.04</v>
      </c>
    </row>
    <row r="3" spans="1:11" ht="28.5">
      <c r="A3" s="236" t="s">
        <v>83</v>
      </c>
      <c r="B3" s="96" t="s">
        <v>127</v>
      </c>
      <c r="C3" s="234">
        <v>377229.16</v>
      </c>
      <c r="D3" s="244">
        <f t="shared" si="0"/>
        <v>0.10512157300902476</v>
      </c>
      <c r="E3" s="244">
        <f aca="true" t="shared" si="2" ref="E3:E24">E2+D3</f>
        <v>0.538015373293074</v>
      </c>
      <c r="F3" s="246" t="str">
        <f t="shared" si="1"/>
        <v>A</v>
      </c>
      <c r="H3" s="246" t="s">
        <v>245</v>
      </c>
      <c r="I3" s="240">
        <v>0.95</v>
      </c>
      <c r="J3" s="247">
        <f>SUMIF($F$2:$F$29,H3,$D$2:$D$29)</f>
        <v>0.13866351083327272</v>
      </c>
      <c r="K3" s="248">
        <f>SUMIF($F$2:$F$32,H3,C2:C32)</f>
        <v>497594.53</v>
      </c>
    </row>
    <row r="4" spans="1:11" ht="28.5">
      <c r="A4" s="236" t="s">
        <v>99</v>
      </c>
      <c r="B4" s="96" t="s">
        <v>71</v>
      </c>
      <c r="C4" s="234">
        <v>361636.64</v>
      </c>
      <c r="D4" s="244">
        <f t="shared" si="0"/>
        <v>0.10077644171118269</v>
      </c>
      <c r="E4" s="244">
        <f t="shared" si="2"/>
        <v>0.6387918150042567</v>
      </c>
      <c r="F4" s="246" t="str">
        <f t="shared" si="1"/>
        <v>A</v>
      </c>
      <c r="H4" s="246" t="s">
        <v>246</v>
      </c>
      <c r="I4" s="240">
        <v>1</v>
      </c>
      <c r="J4" s="247">
        <f>SUMIF($F$2:$F$29,H4,$D$2:$D$29)</f>
        <v>0.06268060034023762</v>
      </c>
      <c r="K4" s="248">
        <f>SUMIF($F$2:$F$32,H4,C2:C32)</f>
        <v>226848.18999999997</v>
      </c>
    </row>
    <row r="5" spans="1:6" ht="28.5">
      <c r="A5" s="236" t="s">
        <v>79</v>
      </c>
      <c r="B5" s="96" t="s">
        <v>95</v>
      </c>
      <c r="C5" s="234">
        <v>327152.06</v>
      </c>
      <c r="D5" s="244">
        <f t="shared" si="0"/>
        <v>0.091166703974695</v>
      </c>
      <c r="E5" s="244">
        <f t="shared" si="2"/>
        <v>0.7299585189789517</v>
      </c>
      <c r="F5" s="246" t="str">
        <f t="shared" si="1"/>
        <v>A</v>
      </c>
    </row>
    <row r="6" spans="1:11" ht="28.5">
      <c r="A6" s="236" t="s">
        <v>65</v>
      </c>
      <c r="B6" s="96" t="s">
        <v>69</v>
      </c>
      <c r="C6" s="234">
        <v>244602.15</v>
      </c>
      <c r="D6" s="244">
        <f t="shared" si="0"/>
        <v>0.0681627124726769</v>
      </c>
      <c r="E6" s="244">
        <f t="shared" si="2"/>
        <v>0.7981212314516286</v>
      </c>
      <c r="F6" s="246" t="str">
        <f t="shared" si="1"/>
        <v>A</v>
      </c>
      <c r="K6" s="249">
        <f>SUM(K2:K4)</f>
        <v>3588503.7600000002</v>
      </c>
    </row>
    <row r="7" spans="1:6" ht="28.5">
      <c r="A7" s="187" t="s">
        <v>22</v>
      </c>
      <c r="B7" s="205" t="s">
        <v>59</v>
      </c>
      <c r="C7" s="207">
        <v>193256.37</v>
      </c>
      <c r="D7" s="244">
        <f t="shared" si="0"/>
        <v>0.05385430333226123</v>
      </c>
      <c r="E7" s="244">
        <f t="shared" si="2"/>
        <v>0.8519755347838899</v>
      </c>
      <c r="F7" s="246" t="str">
        <f t="shared" si="1"/>
        <v>B</v>
      </c>
    </row>
    <row r="8" spans="1:6" ht="28.5">
      <c r="A8" s="187" t="s">
        <v>68</v>
      </c>
      <c r="B8" s="205" t="s">
        <v>55</v>
      </c>
      <c r="C8" s="207">
        <v>99064.16</v>
      </c>
      <c r="D8" s="244">
        <f t="shared" si="0"/>
        <v>0.02760597915605918</v>
      </c>
      <c r="E8" s="244">
        <f t="shared" si="2"/>
        <v>0.8795815139399491</v>
      </c>
      <c r="F8" s="246" t="str">
        <f t="shared" si="1"/>
        <v>B</v>
      </c>
    </row>
    <row r="9" spans="1:6" ht="15">
      <c r="A9" s="187" t="s">
        <v>67</v>
      </c>
      <c r="B9" s="205" t="s">
        <v>53</v>
      </c>
      <c r="C9" s="207">
        <v>79623.75</v>
      </c>
      <c r="D9" s="244">
        <f t="shared" si="0"/>
        <v>0.022188565297755182</v>
      </c>
      <c r="E9" s="244">
        <f t="shared" si="2"/>
        <v>0.9017700792377042</v>
      </c>
      <c r="F9" s="246" t="str">
        <f t="shared" si="1"/>
        <v>B</v>
      </c>
    </row>
    <row r="10" spans="1:6" ht="28.5">
      <c r="A10" s="187" t="s">
        <v>20</v>
      </c>
      <c r="B10" s="205" t="s">
        <v>135</v>
      </c>
      <c r="C10" s="207">
        <v>63308.39</v>
      </c>
      <c r="D10" s="244">
        <f t="shared" si="0"/>
        <v>0.017642001857621013</v>
      </c>
      <c r="E10" s="244">
        <f t="shared" si="2"/>
        <v>0.9194120810953252</v>
      </c>
      <c r="F10" s="246" t="str">
        <f t="shared" si="1"/>
        <v>B</v>
      </c>
    </row>
    <row r="11" spans="1:6" ht="15">
      <c r="A11" s="233" t="s">
        <v>9</v>
      </c>
      <c r="B11" s="254" t="s">
        <v>100</v>
      </c>
      <c r="C11" s="232">
        <v>62341.86</v>
      </c>
      <c r="D11" s="244">
        <f t="shared" si="0"/>
        <v>0.017372661189576123</v>
      </c>
      <c r="E11" s="244">
        <f t="shared" si="2"/>
        <v>0.9367847422849014</v>
      </c>
      <c r="F11" s="245" t="str">
        <f t="shared" si="1"/>
        <v>B</v>
      </c>
    </row>
    <row r="12" spans="1:6" ht="15">
      <c r="A12" s="187" t="s">
        <v>7</v>
      </c>
      <c r="B12" s="205" t="s">
        <v>60</v>
      </c>
      <c r="C12" s="207">
        <v>55740.64</v>
      </c>
      <c r="D12" s="244">
        <f t="shared" si="0"/>
        <v>0.015533114559144278</v>
      </c>
      <c r="E12" s="244">
        <f t="shared" si="2"/>
        <v>0.9523178568440457</v>
      </c>
      <c r="F12" s="246" t="str">
        <f t="shared" si="1"/>
        <v>C</v>
      </c>
    </row>
    <row r="13" spans="1:6" ht="28.5">
      <c r="A13" s="187" t="s">
        <v>8</v>
      </c>
      <c r="B13" s="205" t="s">
        <v>57</v>
      </c>
      <c r="C13" s="207">
        <v>28829.19</v>
      </c>
      <c r="D13" s="244">
        <f t="shared" si="0"/>
        <v>0.008033763353225521</v>
      </c>
      <c r="E13" s="244">
        <f t="shared" si="2"/>
        <v>0.9603516201972712</v>
      </c>
      <c r="F13" s="246" t="str">
        <f t="shared" si="1"/>
        <v>C</v>
      </c>
    </row>
    <row r="14" spans="1:6" ht="30" customHeight="1">
      <c r="A14" s="236" t="s">
        <v>64</v>
      </c>
      <c r="B14" s="238" t="s">
        <v>23</v>
      </c>
      <c r="C14" s="235">
        <v>21905.94</v>
      </c>
      <c r="D14" s="244">
        <f t="shared" si="0"/>
        <v>0.006104477371371068</v>
      </c>
      <c r="E14" s="244">
        <f t="shared" si="2"/>
        <v>0.9664560975686423</v>
      </c>
      <c r="F14" s="246" t="str">
        <f t="shared" si="1"/>
        <v>C</v>
      </c>
    </row>
    <row r="15" spans="1:6" ht="15">
      <c r="A15" s="187" t="s">
        <v>66</v>
      </c>
      <c r="B15" s="205" t="s">
        <v>52</v>
      </c>
      <c r="C15" s="207">
        <v>18073.64</v>
      </c>
      <c r="D15" s="244">
        <f t="shared" si="0"/>
        <v>0.005036539239964457</v>
      </c>
      <c r="E15" s="244">
        <f t="shared" si="2"/>
        <v>0.9714926368086068</v>
      </c>
      <c r="F15" s="246" t="str">
        <f t="shared" si="1"/>
        <v>C</v>
      </c>
    </row>
    <row r="16" spans="1:6" ht="28.5">
      <c r="A16" s="236" t="s">
        <v>17</v>
      </c>
      <c r="B16" s="96" t="s">
        <v>63</v>
      </c>
      <c r="C16" s="234">
        <v>15055.6</v>
      </c>
      <c r="D16" s="244">
        <f t="shared" si="0"/>
        <v>0.004195509049710455</v>
      </c>
      <c r="E16" s="244">
        <f t="shared" si="2"/>
        <v>0.9756881458583172</v>
      </c>
      <c r="F16" s="245" t="str">
        <f t="shared" si="1"/>
        <v>C</v>
      </c>
    </row>
    <row r="17" spans="1:6" ht="15">
      <c r="A17" s="236" t="s">
        <v>18</v>
      </c>
      <c r="B17" s="96" t="s">
        <v>98</v>
      </c>
      <c r="C17" s="234">
        <v>13493.91</v>
      </c>
      <c r="D17" s="244">
        <f t="shared" si="0"/>
        <v>0.0037603165281342764</v>
      </c>
      <c r="E17" s="244">
        <f t="shared" si="2"/>
        <v>0.9794484623864514</v>
      </c>
      <c r="F17" s="246" t="str">
        <f t="shared" si="1"/>
        <v>C</v>
      </c>
    </row>
    <row r="18" spans="1:6" ht="28.5">
      <c r="A18" s="236" t="s">
        <v>14</v>
      </c>
      <c r="B18" s="96" t="s">
        <v>89</v>
      </c>
      <c r="C18" s="234">
        <v>9709.3</v>
      </c>
      <c r="D18" s="244">
        <f t="shared" si="0"/>
        <v>0.002705668058154688</v>
      </c>
      <c r="E18" s="244">
        <f t="shared" si="2"/>
        <v>0.9821541304446061</v>
      </c>
      <c r="F18" s="245" t="str">
        <f t="shared" si="1"/>
        <v>C</v>
      </c>
    </row>
    <row r="19" spans="1:6" ht="28.5">
      <c r="A19" s="236" t="s">
        <v>97</v>
      </c>
      <c r="B19" s="96" t="s">
        <v>128</v>
      </c>
      <c r="C19" s="234">
        <v>8973.46</v>
      </c>
      <c r="D19" s="244">
        <f t="shared" si="0"/>
        <v>0.002500613236085894</v>
      </c>
      <c r="E19" s="244">
        <f t="shared" si="2"/>
        <v>0.984654743680692</v>
      </c>
      <c r="F19" s="246" t="str">
        <f t="shared" si="1"/>
        <v>C</v>
      </c>
    </row>
    <row r="20" spans="1:6" ht="15">
      <c r="A20" s="236" t="s">
        <v>222</v>
      </c>
      <c r="B20" s="237" t="s">
        <v>224</v>
      </c>
      <c r="C20" s="234">
        <v>8865.84</v>
      </c>
      <c r="D20" s="244">
        <f t="shared" si="0"/>
        <v>0.0024706230208882372</v>
      </c>
      <c r="E20" s="244">
        <f t="shared" si="2"/>
        <v>0.9871253667015801</v>
      </c>
      <c r="F20" s="246" t="str">
        <f t="shared" si="1"/>
        <v>C</v>
      </c>
    </row>
    <row r="21" spans="1:6" ht="15">
      <c r="A21" s="236" t="s">
        <v>15</v>
      </c>
      <c r="B21" s="96" t="s">
        <v>76</v>
      </c>
      <c r="C21" s="234">
        <v>7829.04</v>
      </c>
      <c r="D21" s="244">
        <f t="shared" si="0"/>
        <v>0.0021817003753118536</v>
      </c>
      <c r="E21" s="244">
        <f t="shared" si="2"/>
        <v>0.989307067076892</v>
      </c>
      <c r="F21" s="245" t="str">
        <f t="shared" si="1"/>
        <v>C</v>
      </c>
    </row>
    <row r="22" spans="1:6" ht="15">
      <c r="A22" s="187" t="s">
        <v>21</v>
      </c>
      <c r="B22" s="205" t="s">
        <v>132</v>
      </c>
      <c r="C22" s="207">
        <v>7618.17</v>
      </c>
      <c r="D22" s="244">
        <f t="shared" si="0"/>
        <v>0.0021229377226568654</v>
      </c>
      <c r="E22" s="244">
        <f t="shared" si="2"/>
        <v>0.9914300047995488</v>
      </c>
      <c r="F22" s="246" t="str">
        <f t="shared" si="1"/>
        <v>C</v>
      </c>
    </row>
    <row r="23" spans="1:6" ht="15">
      <c r="A23" s="236" t="s">
        <v>13</v>
      </c>
      <c r="B23" s="96" t="s">
        <v>74</v>
      </c>
      <c r="C23" s="234">
        <v>6523.6</v>
      </c>
      <c r="D23" s="244">
        <f t="shared" si="0"/>
        <v>0.0018179164454881326</v>
      </c>
      <c r="E23" s="244">
        <f t="shared" si="2"/>
        <v>0.9932479212450369</v>
      </c>
      <c r="F23" s="245" t="str">
        <f t="shared" si="1"/>
        <v>C</v>
      </c>
    </row>
    <row r="24" spans="1:6" ht="28.5">
      <c r="A24" s="236" t="s">
        <v>112</v>
      </c>
      <c r="B24" s="96" t="s">
        <v>72</v>
      </c>
      <c r="C24" s="234">
        <v>6284.4</v>
      </c>
      <c r="D24" s="244">
        <f t="shared" si="0"/>
        <v>0.0017512591375966674</v>
      </c>
      <c r="E24" s="244">
        <f t="shared" si="2"/>
        <v>0.9949991803826336</v>
      </c>
      <c r="F24" s="245" t="str">
        <f t="shared" si="1"/>
        <v>C</v>
      </c>
    </row>
    <row r="25" spans="1:6" ht="15">
      <c r="A25" s="236" t="s">
        <v>6</v>
      </c>
      <c r="B25" s="96" t="s">
        <v>62</v>
      </c>
      <c r="C25" s="234">
        <v>5651.36</v>
      </c>
      <c r="D25" s="244">
        <f t="shared" si="0"/>
        <v>0.0015748513525313955</v>
      </c>
      <c r="E25" s="244">
        <f aca="true" t="shared" si="3" ref="E25:E32">E24+D25</f>
        <v>0.996574031735165</v>
      </c>
      <c r="F25" s="245" t="str">
        <f t="shared" si="1"/>
        <v>C</v>
      </c>
    </row>
    <row r="26" spans="1:6" ht="15">
      <c r="A26" s="187" t="s">
        <v>19</v>
      </c>
      <c r="B26" s="205" t="s">
        <v>58</v>
      </c>
      <c r="C26" s="207">
        <v>4350.84</v>
      </c>
      <c r="D26" s="244">
        <f t="shared" si="0"/>
        <v>0.0012124384676693216</v>
      </c>
      <c r="E26" s="244">
        <f t="shared" si="3"/>
        <v>0.9977864702028343</v>
      </c>
      <c r="F26" s="246" t="str">
        <f t="shared" si="1"/>
        <v>C</v>
      </c>
    </row>
    <row r="27" spans="1:6" ht="24" customHeight="1">
      <c r="A27" s="187" t="s">
        <v>115</v>
      </c>
      <c r="B27" s="205" t="s">
        <v>56</v>
      </c>
      <c r="C27" s="207">
        <v>2681.24</v>
      </c>
      <c r="D27" s="244">
        <f t="shared" si="0"/>
        <v>0.0007471749172696978</v>
      </c>
      <c r="E27" s="244">
        <f t="shared" si="3"/>
        <v>0.998533645120104</v>
      </c>
      <c r="F27" s="246" t="str">
        <f t="shared" si="1"/>
        <v>C</v>
      </c>
    </row>
    <row r="28" spans="1:6" ht="15">
      <c r="A28" s="236" t="s">
        <v>223</v>
      </c>
      <c r="B28" s="237" t="s">
        <v>225</v>
      </c>
      <c r="C28" s="234">
        <v>1710.68</v>
      </c>
      <c r="D28" s="244">
        <f t="shared" si="0"/>
        <v>0.00047671121849402766</v>
      </c>
      <c r="E28" s="244">
        <f t="shared" si="3"/>
        <v>0.999010356338598</v>
      </c>
      <c r="F28" s="246" t="str">
        <f t="shared" si="1"/>
        <v>C</v>
      </c>
    </row>
    <row r="29" spans="1:6" ht="28.5">
      <c r="A29" s="187" t="s">
        <v>133</v>
      </c>
      <c r="B29" s="205" t="s">
        <v>61</v>
      </c>
      <c r="C29" s="207">
        <v>1632.72</v>
      </c>
      <c r="D29" s="244">
        <f t="shared" si="0"/>
        <v>0.00045498628654077255</v>
      </c>
      <c r="E29" s="244">
        <f t="shared" si="3"/>
        <v>0.9994653426251388</v>
      </c>
      <c r="F29" s="246" t="str">
        <f t="shared" si="1"/>
        <v>C</v>
      </c>
    </row>
    <row r="30" spans="1:6" ht="28.5">
      <c r="A30" s="236" t="s">
        <v>16</v>
      </c>
      <c r="B30" s="96" t="s">
        <v>73</v>
      </c>
      <c r="C30" s="234">
        <v>1042.6</v>
      </c>
      <c r="D30" s="244">
        <f t="shared" si="0"/>
        <v>0.0002905389180921465</v>
      </c>
      <c r="E30" s="244">
        <f t="shared" si="3"/>
        <v>0.9997558815432309</v>
      </c>
      <c r="F30" s="245" t="str">
        <f t="shared" si="1"/>
        <v>C</v>
      </c>
    </row>
    <row r="31" spans="1:6" ht="15">
      <c r="A31" s="239" t="s">
        <v>134</v>
      </c>
      <c r="B31" s="255" t="s">
        <v>81</v>
      </c>
      <c r="C31" s="256">
        <v>696.52</v>
      </c>
      <c r="D31" s="244">
        <f t="shared" si="0"/>
        <v>0.00019409760908262218</v>
      </c>
      <c r="E31" s="244">
        <f t="shared" si="3"/>
        <v>0.9999499791523135</v>
      </c>
      <c r="F31" s="246" t="str">
        <f t="shared" si="1"/>
        <v>C</v>
      </c>
    </row>
    <row r="32" spans="1:6" ht="15">
      <c r="A32" s="239" t="s">
        <v>80</v>
      </c>
      <c r="B32" s="255" t="s">
        <v>116</v>
      </c>
      <c r="C32" s="256">
        <v>179.5</v>
      </c>
      <c r="D32" s="244">
        <f t="shared" si="0"/>
        <v>5.002084768611193E-05</v>
      </c>
      <c r="E32" s="244">
        <f t="shared" si="3"/>
        <v>0.9999999999999997</v>
      </c>
      <c r="F32" s="246" t="str">
        <f t="shared" si="1"/>
        <v>C</v>
      </c>
    </row>
    <row r="34" spans="2:3" ht="15">
      <c r="B34" s="251" t="s">
        <v>251</v>
      </c>
      <c r="C34" s="252">
        <f>SUM(C2:C32)</f>
        <v>3588503.7600000007</v>
      </c>
    </row>
    <row r="38" ht="15">
      <c r="B38" s="253"/>
    </row>
  </sheetData>
  <sheetProtection/>
  <conditionalFormatting sqref="F2:F32">
    <cfRule type="cellIs" priority="10" dxfId="27" operator="equal">
      <formula>"C"</formula>
    </cfRule>
    <cfRule type="cellIs" priority="11" dxfId="28" operator="equal">
      <formula>"B"</formula>
    </cfRule>
    <cfRule type="cellIs" priority="12" dxfId="29" operator="equal">
      <formula>"A"</formula>
    </cfRule>
  </conditionalFormatting>
  <conditionalFormatting sqref="H2">
    <cfRule type="cellIs" priority="7" dxfId="27" operator="equal">
      <formula>"C"</formula>
    </cfRule>
    <cfRule type="cellIs" priority="8" dxfId="28" operator="equal">
      <formula>"B"</formula>
    </cfRule>
    <cfRule type="cellIs" priority="9" dxfId="29" operator="equal">
      <formula>"A"</formula>
    </cfRule>
  </conditionalFormatting>
  <conditionalFormatting sqref="H3">
    <cfRule type="cellIs" priority="4" dxfId="27" operator="equal">
      <formula>"C"</formula>
    </cfRule>
    <cfRule type="cellIs" priority="5" dxfId="28" operator="equal">
      <formula>"B"</formula>
    </cfRule>
    <cfRule type="cellIs" priority="6" dxfId="29" operator="equal">
      <formula>"A"</formula>
    </cfRule>
  </conditionalFormatting>
  <conditionalFormatting sqref="H4">
    <cfRule type="cellIs" priority="1" dxfId="27" operator="equal">
      <formula>"C"</formula>
    </cfRule>
    <cfRule type="cellIs" priority="2" dxfId="28" operator="equal">
      <formula>"B"</formula>
    </cfRule>
    <cfRule type="cellIs" priority="3" dxfId="29" operator="equal">
      <formula>"A"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 User</cp:lastModifiedBy>
  <cp:lastPrinted>2021-12-27T12:14:56Z</cp:lastPrinted>
  <dcterms:created xsi:type="dcterms:W3CDTF">2017-04-05T14:39:08Z</dcterms:created>
  <dcterms:modified xsi:type="dcterms:W3CDTF">2022-03-17T10:22:19Z</dcterms:modified>
  <cp:category/>
  <cp:version/>
  <cp:contentType/>
  <cp:contentStatus/>
</cp:coreProperties>
</file>